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J:\TEMP\2026\Disbursement IM Workbooks\Final\"/>
    </mc:Choice>
  </mc:AlternateContent>
  <xr:revisionPtr revIDLastSave="0" documentId="13_ncr:1_{FE2F0B3F-0DD3-49B5-B862-28E23602B0D9}" xr6:coauthVersionLast="47" xr6:coauthVersionMax="47" xr10:uidLastSave="{00000000-0000-0000-0000-000000000000}"/>
  <workbookProtection workbookAlgorithmName="SHA-512" workbookHashValue="y80BGInUA7bLWFVlu8sGDKBZU2j4yX5Gsemtyc89UXEx1+qG8nB4bBVpyVrrn9iYvvInb18R2YWRn3Agsx3g7g==" workbookSaltValue="bjQlbakW6ySoYp2ES7OtZA==" workbookSpinCount="100000" lockStructure="1"/>
  <bookViews>
    <workbookView xWindow="38290" yWindow="-110" windowWidth="38620" windowHeight="21100" tabRatio="614" firstSheet="1" activeTab="1" xr2:uid="{00000000-000D-0000-FFFF-FFFF00000000}"/>
  </bookViews>
  <sheets>
    <sheet name="Log" sheetId="28" state="hidden" r:id="rId1"/>
    <sheet name="Workbook Instructions and Notes" sheetId="27" r:id="rId2"/>
    <sheet name="Home Buyer Information" sheetId="6" r:id="rId3"/>
    <sheet name="Development Budget" sheetId="10" r:id="rId4"/>
    <sheet name="Discounted Financing" sheetId="26" r:id="rId5"/>
    <sheet name="AHP Benchmarks" sheetId="12" r:id="rId6"/>
    <sheet name="Cost Estimates by City Zip" sheetId="30" r:id="rId7"/>
    <sheet name="Pre2021 Targeting and Scoring" sheetId="22" state="hidden" r:id="rId8"/>
    <sheet name="Post2021 Targeting and Scoring" sheetId="32" state="hidden" r:id="rId9"/>
    <sheet name="Pre2026 Subsidy Per Unit Score" sheetId="19" state="hidden" r:id="rId10"/>
    <sheet name="Module1" sheetId="3" state="veryHidden" r:id="rId11"/>
  </sheets>
  <externalReferences>
    <externalReference r:id="rId12"/>
    <externalReference r:id="rId13"/>
  </externalReferences>
  <definedNames>
    <definedName name="_xlnm._FilterDatabase" localSheetId="6" hidden="1">'Cost Estimates by City Zip'!$A$13:$K$922</definedName>
    <definedName name="_xlnm._FilterDatabase" localSheetId="0" hidden="1">Log!$A$7:$F$7</definedName>
    <definedName name="COMPARISON_DEFAULT_STATUS">'[1]AHP Application Comparison'!$M$3</definedName>
    <definedName name="COMPARISON_LAST_RUN">'[1]AHP Application Comparison'!$M$2</definedName>
    <definedName name="_xlnm.Print_Area" localSheetId="5">'AHP Benchmarks'!$A$1:$F$18</definedName>
    <definedName name="_xlnm.Print_Area" localSheetId="3">'Development Budget'!$A$1:$J$67</definedName>
    <definedName name="_xlnm.Print_Area" localSheetId="4">'Discounted Financing'!$A$1:$F$47</definedName>
    <definedName name="_xlnm.Print_Area" localSheetId="2">'Home Buyer Information'!$A$1:$AA$57</definedName>
    <definedName name="_xlnm.Print_Area" localSheetId="8">'Post2021 Targeting and Scoring'!$A$1:$H$17</definedName>
    <definedName name="_xlnm.Print_Area" localSheetId="7">'Pre2021 Targeting and Scoring'!$A$1:$H$17</definedName>
    <definedName name="_xlnm.Print_Area">#REF!</definedName>
    <definedName name="PRINT_AREA_MI" localSheetId="5">#REF!</definedName>
    <definedName name="PRINT_AREA_MI" localSheetId="6">#REF!</definedName>
    <definedName name="PRINT_AREA_MI" localSheetId="3">#REF!</definedName>
    <definedName name="PRINT_AREA_MI">#REF!</definedName>
    <definedName name="_xlnm.Print_Titles" localSheetId="2">'Home Buyer Information'!$17:$19</definedName>
    <definedName name="_xlnm.Print_Titles" localSheetId="1">'Workbook Instructions and Notes'!$1:$3</definedName>
    <definedName name="RSMeans">'[2]Sources &amp; Uses of Funds'!$T$9:$T$11</definedName>
    <definedName name="Z_1B1EC7AA_273C_4BE4_B8A3_87954DEED39C_.wvu.PrintArea" localSheetId="4" hidden="1">'Discounted Financing'!$C$1:$K$61</definedName>
    <definedName name="Z_2DCC120F_78B4_48A6_8702_3BE61E992668_.wvu.PrintArea" localSheetId="4" hidden="1">'Discounted Financing'!$C$1:$K$61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4" i="10" l="1"/>
  <c r="H55" i="10"/>
  <c r="H56" i="10"/>
  <c r="H57" i="10"/>
  <c r="G54" i="10"/>
  <c r="G55" i="10"/>
  <c r="G56" i="10"/>
  <c r="G57" i="10"/>
  <c r="G58" i="10"/>
  <c r="H58" i="10" s="1"/>
  <c r="G53" i="10"/>
  <c r="H53" i="10" s="1"/>
  <c r="I52" i="10"/>
  <c r="K14" i="6"/>
  <c r="K13" i="6"/>
  <c r="L15" i="6"/>
  <c r="K15" i="6" l="1"/>
  <c r="C49" i="10" l="1"/>
  <c r="H21" i="12" l="1" a="1"/>
  <c r="H21" i="12" s="1"/>
  <c r="K21" i="12" s="1"/>
  <c r="B21" i="12" s="1"/>
  <c r="G47" i="10" l="1"/>
  <c r="H47" i="10"/>
  <c r="E11" i="19" l="1"/>
  <c r="E10" i="19"/>
  <c r="C4" i="19"/>
  <c r="H4" i="19" a="1"/>
  <c r="H4" i="19" s="1"/>
  <c r="R8" i="6" l="1"/>
  <c r="E52" i="10" l="1"/>
  <c r="C52" i="10"/>
  <c r="E59" i="10"/>
  <c r="C59" i="10"/>
  <c r="N7" i="19"/>
  <c r="N8" i="19"/>
  <c r="N9" i="19"/>
  <c r="N10" i="19"/>
  <c r="N11" i="19"/>
  <c r="N12" i="19"/>
  <c r="N13" i="19"/>
  <c r="N14" i="19"/>
  <c r="N15" i="19"/>
  <c r="N16" i="19"/>
  <c r="N17" i="19"/>
  <c r="N18" i="19"/>
  <c r="N19" i="19"/>
  <c r="N20" i="19"/>
  <c r="N21" i="19"/>
  <c r="N22" i="19"/>
  <c r="E14" i="19" s="1"/>
  <c r="N6" i="19"/>
  <c r="E13" i="19"/>
  <c r="G59" i="10" l="1"/>
  <c r="H59" i="10" s="1"/>
  <c r="B18" i="32" a="1"/>
  <c r="B18" i="32" s="1"/>
  <c r="C18" i="32" s="1"/>
  <c r="B17" i="32" a="1"/>
  <c r="B17" i="32" s="1"/>
  <c r="C17" i="32" s="1"/>
  <c r="B14" i="32"/>
  <c r="C14" i="32" s="1"/>
  <c r="B4" i="32"/>
  <c r="A2" i="32"/>
  <c r="D5" i="10" l="1"/>
  <c r="H8" i="12" l="1"/>
  <c r="A2" i="26" l="1"/>
  <c r="B2" i="27" l="1"/>
  <c r="B18" i="22" l="1" a="1"/>
  <c r="B18" i="22" s="1"/>
  <c r="C18" i="22" s="1"/>
  <c r="B17" i="22" a="1"/>
  <c r="B17" i="22" s="1"/>
  <c r="C17" i="22" s="1"/>
  <c r="B14" i="22"/>
  <c r="C14" i="22" s="1"/>
  <c r="J20" i="6" l="1"/>
  <c r="AC20" i="6" s="1"/>
  <c r="J21" i="6"/>
  <c r="J22" i="6"/>
  <c r="J23" i="6"/>
  <c r="J24" i="6"/>
  <c r="AC24" i="6" s="1"/>
  <c r="J25" i="6"/>
  <c r="J26" i="6"/>
  <c r="J27" i="6"/>
  <c r="AZ27" i="6" s="1"/>
  <c r="J28" i="6"/>
  <c r="AC28" i="6" s="1"/>
  <c r="J29" i="6"/>
  <c r="J30" i="6"/>
  <c r="J31" i="6"/>
  <c r="J32" i="6"/>
  <c r="AC32" i="6" s="1"/>
  <c r="J33" i="6"/>
  <c r="AC33" i="6" s="1"/>
  <c r="J34" i="6"/>
  <c r="AD34" i="6" s="1"/>
  <c r="J35" i="6"/>
  <c r="AX35" i="6" s="1"/>
  <c r="J36" i="6"/>
  <c r="AC36" i="6" s="1"/>
  <c r="J37" i="6"/>
  <c r="J38" i="6"/>
  <c r="J39" i="6"/>
  <c r="AY39" i="6" s="1"/>
  <c r="J40" i="6"/>
  <c r="AC40" i="6" s="1"/>
  <c r="J41" i="6"/>
  <c r="J42" i="6"/>
  <c r="AG42" i="6" s="1"/>
  <c r="J43" i="6"/>
  <c r="AY43" i="6" s="1"/>
  <c r="J44" i="6"/>
  <c r="AC44" i="6" s="1"/>
  <c r="J45" i="6"/>
  <c r="J46" i="6"/>
  <c r="J47" i="6"/>
  <c r="AE47" i="6" s="1"/>
  <c r="J48" i="6"/>
  <c r="AC48" i="6" s="1"/>
  <c r="J49" i="6"/>
  <c r="AC49" i="6" s="1"/>
  <c r="J50" i="6"/>
  <c r="J51" i="6"/>
  <c r="AY51" i="6" s="1"/>
  <c r="J52" i="6"/>
  <c r="AC52" i="6" s="1"/>
  <c r="J53" i="6"/>
  <c r="J54" i="6"/>
  <c r="J55" i="6"/>
  <c r="BA55" i="6" s="1"/>
  <c r="J56" i="6"/>
  <c r="AC56" i="6" s="1"/>
  <c r="J57" i="6"/>
  <c r="J58" i="6"/>
  <c r="J59" i="6"/>
  <c r="J60" i="6"/>
  <c r="AC60" i="6" s="1"/>
  <c r="J61" i="6"/>
  <c r="J62" i="6"/>
  <c r="J63" i="6"/>
  <c r="J64" i="6"/>
  <c r="AC64" i="6" s="1"/>
  <c r="J65" i="6"/>
  <c r="AC65" i="6" s="1"/>
  <c r="J66" i="6"/>
  <c r="J67" i="6"/>
  <c r="J68" i="6"/>
  <c r="AC68" i="6" s="1"/>
  <c r="J69" i="6"/>
  <c r="AC69" i="6" s="1"/>
  <c r="J70" i="6"/>
  <c r="J71" i="6"/>
  <c r="AY71" i="6" s="1"/>
  <c r="J72" i="6"/>
  <c r="AC72" i="6" s="1"/>
  <c r="J73" i="6"/>
  <c r="J74" i="6"/>
  <c r="J75" i="6"/>
  <c r="AZ75" i="6" s="1"/>
  <c r="J76" i="6"/>
  <c r="AC76" i="6" s="1"/>
  <c r="J77" i="6"/>
  <c r="AC77" i="6" s="1"/>
  <c r="J78" i="6"/>
  <c r="AG78" i="6" s="1"/>
  <c r="J79" i="6"/>
  <c r="BB79" i="6" s="1"/>
  <c r="J80" i="6"/>
  <c r="AC80" i="6" s="1"/>
  <c r="J81" i="6"/>
  <c r="AC81" i="6" s="1"/>
  <c r="J82" i="6"/>
  <c r="J83" i="6"/>
  <c r="J84" i="6"/>
  <c r="AC84" i="6" s="1"/>
  <c r="J85" i="6"/>
  <c r="AC85" i="6" s="1"/>
  <c r="J86" i="6"/>
  <c r="J87" i="6"/>
  <c r="AY87" i="6" s="1"/>
  <c r="J88" i="6"/>
  <c r="AC88" i="6" s="1"/>
  <c r="J89" i="6"/>
  <c r="J90" i="6"/>
  <c r="BA90" i="6" s="1"/>
  <c r="J91" i="6"/>
  <c r="J92" i="6"/>
  <c r="AC92" i="6" s="1"/>
  <c r="J93" i="6"/>
  <c r="AC93" i="6" s="1"/>
  <c r="J94" i="6"/>
  <c r="BB94" i="6" s="1"/>
  <c r="J95" i="6"/>
  <c r="BB95" i="6" s="1"/>
  <c r="J96" i="6"/>
  <c r="AC96" i="6" s="1"/>
  <c r="J97" i="6"/>
  <c r="J98" i="6"/>
  <c r="AD98" i="6" s="1"/>
  <c r="J99" i="6"/>
  <c r="BA99" i="6" s="1"/>
  <c r="J100" i="6"/>
  <c r="AC100" i="6" s="1"/>
  <c r="J101" i="6"/>
  <c r="J102" i="6"/>
  <c r="J103" i="6"/>
  <c r="J104" i="6"/>
  <c r="J105" i="6"/>
  <c r="J106" i="6"/>
  <c r="J107" i="6"/>
  <c r="AD107" i="6" s="1"/>
  <c r="J108" i="6"/>
  <c r="AC108" i="6" s="1"/>
  <c r="J109" i="6"/>
  <c r="AC109" i="6" s="1"/>
  <c r="J110" i="6"/>
  <c r="J111" i="6"/>
  <c r="BC111" i="6" s="1"/>
  <c r="J112" i="6"/>
  <c r="AC112" i="6" s="1"/>
  <c r="J113" i="6"/>
  <c r="AC113" i="6" s="1"/>
  <c r="J114" i="6"/>
  <c r="J115" i="6"/>
  <c r="AC115" i="6" s="1"/>
  <c r="J116" i="6"/>
  <c r="AE116" i="6" s="1"/>
  <c r="J117" i="6"/>
  <c r="AF117" i="6" s="1"/>
  <c r="J118" i="6"/>
  <c r="J119" i="6"/>
  <c r="AD119" i="6" s="1"/>
  <c r="J120" i="6"/>
  <c r="J121" i="6"/>
  <c r="J122" i="6"/>
  <c r="J123" i="6"/>
  <c r="AG123" i="6" s="1"/>
  <c r="J124" i="6"/>
  <c r="AD124" i="6" s="1"/>
  <c r="J125" i="6"/>
  <c r="J126" i="6"/>
  <c r="AE126" i="6" s="1"/>
  <c r="J127" i="6"/>
  <c r="J128" i="6"/>
  <c r="J129" i="6"/>
  <c r="J130" i="6"/>
  <c r="BC130" i="6" s="1"/>
  <c r="J131" i="6"/>
  <c r="AF131" i="6" s="1"/>
  <c r="J132" i="6"/>
  <c r="J133" i="6"/>
  <c r="J134" i="6"/>
  <c r="AD134" i="6" s="1"/>
  <c r="J135" i="6"/>
  <c r="J136" i="6"/>
  <c r="J137" i="6"/>
  <c r="J138" i="6"/>
  <c r="AD138" i="6" s="1"/>
  <c r="J139" i="6"/>
  <c r="J140" i="6"/>
  <c r="J141" i="6"/>
  <c r="J142" i="6"/>
  <c r="AD142" i="6" s="1"/>
  <c r="J143" i="6"/>
  <c r="AG143" i="6" s="1"/>
  <c r="J144" i="6"/>
  <c r="J145" i="6"/>
  <c r="AC145" i="6" s="1"/>
  <c r="J146" i="6"/>
  <c r="AC146" i="6" s="1"/>
  <c r="J147" i="6"/>
  <c r="J148" i="6"/>
  <c r="AE148" i="6" s="1"/>
  <c r="J149" i="6"/>
  <c r="J150" i="6"/>
  <c r="AC150" i="6" s="1"/>
  <c r="J151" i="6"/>
  <c r="AD151" i="6" s="1"/>
  <c r="J152" i="6"/>
  <c r="J153" i="6"/>
  <c r="AG153" i="6" s="1"/>
  <c r="J154" i="6"/>
  <c r="AC154" i="6" s="1"/>
  <c r="J155" i="6"/>
  <c r="AD155" i="6" s="1"/>
  <c r="J156" i="6"/>
  <c r="J157" i="6"/>
  <c r="AC157" i="6" s="1"/>
  <c r="J158" i="6"/>
  <c r="BA158" i="6" s="1"/>
  <c r="J159" i="6"/>
  <c r="AE159" i="6" s="1"/>
  <c r="J160" i="6"/>
  <c r="J161" i="6"/>
  <c r="AF161" i="6" s="1"/>
  <c r="J162" i="6"/>
  <c r="AX162" i="6" s="1"/>
  <c r="J163" i="6"/>
  <c r="J164" i="6"/>
  <c r="BC164" i="6" s="1"/>
  <c r="J165" i="6"/>
  <c r="AC165" i="6" s="1"/>
  <c r="J166" i="6"/>
  <c r="AG166" i="6" s="1"/>
  <c r="J167" i="6"/>
  <c r="J168" i="6"/>
  <c r="AC168" i="6" s="1"/>
  <c r="J169" i="6"/>
  <c r="J170" i="6"/>
  <c r="BB170" i="6" s="1"/>
  <c r="J171" i="6"/>
  <c r="J172" i="6"/>
  <c r="J173" i="6"/>
  <c r="BC173" i="6" s="1"/>
  <c r="J174" i="6"/>
  <c r="BC174" i="6" s="1"/>
  <c r="J175" i="6"/>
  <c r="AE175" i="6" s="1"/>
  <c r="J176" i="6"/>
  <c r="J177" i="6"/>
  <c r="BB177" i="6" s="1"/>
  <c r="J178" i="6"/>
  <c r="AC178" i="6" s="1"/>
  <c r="J179" i="6"/>
  <c r="J180" i="6"/>
  <c r="J181" i="6"/>
  <c r="J182" i="6"/>
  <c r="BA182" i="6" s="1"/>
  <c r="J183" i="6"/>
  <c r="J184" i="6"/>
  <c r="J185" i="6"/>
  <c r="AG185" i="6" s="1"/>
  <c r="J186" i="6"/>
  <c r="AC186" i="6" s="1"/>
  <c r="J187" i="6"/>
  <c r="AE187" i="6" s="1"/>
  <c r="J188" i="6"/>
  <c r="AC188" i="6"/>
  <c r="J189" i="6"/>
  <c r="BB189" i="6" s="1"/>
  <c r="J190" i="6"/>
  <c r="J191" i="6"/>
  <c r="BA191" i="6" s="1"/>
  <c r="J192" i="6"/>
  <c r="J193" i="6"/>
  <c r="BC193" i="6" s="1"/>
  <c r="J194" i="6"/>
  <c r="J195" i="6"/>
  <c r="J196" i="6"/>
  <c r="J197" i="6"/>
  <c r="BC197" i="6" s="1"/>
  <c r="J198" i="6"/>
  <c r="J199" i="6"/>
  <c r="BB199" i="6" s="1"/>
  <c r="J200" i="6"/>
  <c r="J201" i="6"/>
  <c r="BA201" i="6" s="1"/>
  <c r="J202" i="6"/>
  <c r="J203" i="6"/>
  <c r="J204" i="6"/>
  <c r="BB204" i="6" s="1"/>
  <c r="J205" i="6"/>
  <c r="AF205" i="6" s="1"/>
  <c r="J206" i="6"/>
  <c r="J207" i="6"/>
  <c r="J208" i="6"/>
  <c r="J209" i="6"/>
  <c r="BB209" i="6" s="1"/>
  <c r="J210" i="6"/>
  <c r="J211" i="6"/>
  <c r="J212" i="6"/>
  <c r="J213" i="6"/>
  <c r="AE213" i="6" s="1"/>
  <c r="J214" i="6"/>
  <c r="AF214" i="6" s="1"/>
  <c r="J215" i="6"/>
  <c r="J216" i="6"/>
  <c r="AC216" i="6" s="1"/>
  <c r="J217" i="6"/>
  <c r="BC217" i="6" s="1"/>
  <c r="J218" i="6"/>
  <c r="J219" i="6"/>
  <c r="AG219" i="6" s="1"/>
  <c r="AD20" i="6"/>
  <c r="AD24" i="6"/>
  <c r="AD28" i="6"/>
  <c r="AD32" i="6"/>
  <c r="AD36" i="6"/>
  <c r="AD40" i="6"/>
  <c r="AD44" i="6"/>
  <c r="AD48" i="6"/>
  <c r="AD52" i="6"/>
  <c r="AD56" i="6"/>
  <c r="AD60" i="6"/>
  <c r="AD64" i="6"/>
  <c r="AD68" i="6"/>
  <c r="AD72" i="6"/>
  <c r="AD76" i="6"/>
  <c r="AD80" i="6"/>
  <c r="AD84" i="6"/>
  <c r="AD88" i="6"/>
  <c r="AD92" i="6"/>
  <c r="AD96" i="6"/>
  <c r="AD100" i="6"/>
  <c r="AD108" i="6"/>
  <c r="AD112" i="6"/>
  <c r="AD120" i="6"/>
  <c r="AD130" i="6"/>
  <c r="AD139" i="6"/>
  <c r="AD140" i="6"/>
  <c r="AD143" i="6"/>
  <c r="AD146" i="6"/>
  <c r="AD163" i="6"/>
  <c r="AD166" i="6"/>
  <c r="AD168" i="6"/>
  <c r="AD176" i="6"/>
  <c r="AD190" i="6"/>
  <c r="AD214" i="6"/>
  <c r="AE20" i="6"/>
  <c r="AE28" i="6"/>
  <c r="AE32" i="6"/>
  <c r="AE36" i="6"/>
  <c r="AE40" i="6"/>
  <c r="AE44" i="6"/>
  <c r="AE48" i="6"/>
  <c r="AE52" i="6"/>
  <c r="AE56" i="6"/>
  <c r="AE60" i="6"/>
  <c r="AE64" i="6"/>
  <c r="AE68" i="6"/>
  <c r="AE72" i="6"/>
  <c r="AE76" i="6"/>
  <c r="AE80" i="6"/>
  <c r="AE84" i="6"/>
  <c r="AE88" i="6"/>
  <c r="AE92" i="6"/>
  <c r="AE96" i="6"/>
  <c r="AE100" i="6"/>
  <c r="AE104" i="6"/>
  <c r="AE108" i="6"/>
  <c r="AE112" i="6"/>
  <c r="AE118" i="6"/>
  <c r="AE143" i="6"/>
  <c r="AE150" i="6"/>
  <c r="AE151" i="6"/>
  <c r="AE160" i="6"/>
  <c r="AE163" i="6"/>
  <c r="AE168" i="6"/>
  <c r="AE172" i="6"/>
  <c r="AE183" i="6"/>
  <c r="AE198" i="6"/>
  <c r="AE210" i="6"/>
  <c r="AF20" i="6"/>
  <c r="AF24" i="6"/>
  <c r="AF28" i="6"/>
  <c r="AF32" i="6"/>
  <c r="AF33" i="6"/>
  <c r="AF36" i="6"/>
  <c r="AF40" i="6"/>
  <c r="AF41" i="6"/>
  <c r="AF44" i="6"/>
  <c r="AF48" i="6"/>
  <c r="AF49" i="6"/>
  <c r="AF52" i="6"/>
  <c r="AF56" i="6"/>
  <c r="AF60" i="6"/>
  <c r="AF64" i="6"/>
  <c r="AF68" i="6"/>
  <c r="AF69" i="6"/>
  <c r="AF72" i="6"/>
  <c r="AF76" i="6"/>
  <c r="AF77" i="6"/>
  <c r="AF80" i="6"/>
  <c r="AF84" i="6"/>
  <c r="AF85" i="6"/>
  <c r="AF88" i="6"/>
  <c r="AF92" i="6"/>
  <c r="AF93" i="6"/>
  <c r="AF96" i="6"/>
  <c r="AF100" i="6"/>
  <c r="AF105" i="6"/>
  <c r="AF108" i="6"/>
  <c r="AF109" i="6"/>
  <c r="AF112" i="6"/>
  <c r="AF124" i="6"/>
  <c r="AF132" i="6"/>
  <c r="AF140" i="6"/>
  <c r="AF147" i="6"/>
  <c r="AF150" i="6"/>
  <c r="AF160" i="6"/>
  <c r="AF165" i="6"/>
  <c r="AF166" i="6"/>
  <c r="AF168" i="6"/>
  <c r="AF172" i="6"/>
  <c r="AF180" i="6"/>
  <c r="AF198" i="6"/>
  <c r="AF201" i="6"/>
  <c r="AF216" i="6"/>
  <c r="AG20" i="6"/>
  <c r="AG21" i="6"/>
  <c r="AG24" i="6"/>
  <c r="AG28" i="6"/>
  <c r="AG29" i="6"/>
  <c r="AG32" i="6"/>
  <c r="AG33" i="6"/>
  <c r="AG36" i="6"/>
  <c r="AG40" i="6"/>
  <c r="AG44" i="6"/>
  <c r="AG45" i="6"/>
  <c r="AG48" i="6"/>
  <c r="AG49" i="6"/>
  <c r="AG52" i="6"/>
  <c r="AG53" i="6"/>
  <c r="AG56" i="6"/>
  <c r="AG60" i="6"/>
  <c r="AG61" i="6"/>
  <c r="AG64" i="6"/>
  <c r="AG65" i="6"/>
  <c r="AG68" i="6"/>
  <c r="AG72" i="6"/>
  <c r="AG76" i="6"/>
  <c r="AG77" i="6"/>
  <c r="AG80" i="6"/>
  <c r="AG81" i="6"/>
  <c r="AG84" i="6"/>
  <c r="AG85" i="6"/>
  <c r="AG88" i="6"/>
  <c r="AG92" i="6"/>
  <c r="AG93" i="6"/>
  <c r="AG96" i="6"/>
  <c r="AG100" i="6"/>
  <c r="AG101" i="6"/>
  <c r="AG102" i="6"/>
  <c r="AG108" i="6"/>
  <c r="AG112" i="6"/>
  <c r="AG113" i="6"/>
  <c r="AG120" i="6"/>
  <c r="AG129" i="6"/>
  <c r="AG139" i="6"/>
  <c r="AG144" i="6"/>
  <c r="AG151" i="6"/>
  <c r="AG168" i="6"/>
  <c r="AG175" i="6"/>
  <c r="AG183" i="6"/>
  <c r="AG186" i="6"/>
  <c r="AG187" i="6"/>
  <c r="AG190" i="6"/>
  <c r="AG195" i="6"/>
  <c r="AG201" i="6"/>
  <c r="AG202" i="6"/>
  <c r="AG210" i="6"/>
  <c r="B15" i="12"/>
  <c r="E15" i="12" s="1"/>
  <c r="F8" i="26"/>
  <c r="Z9" i="6"/>
  <c r="AS7" i="6" s="1"/>
  <c r="AS6" i="6"/>
  <c r="AS13" i="6"/>
  <c r="B6" i="12"/>
  <c r="E13" i="10"/>
  <c r="M21" i="6"/>
  <c r="AT21" i="6" s="1"/>
  <c r="M22" i="6"/>
  <c r="AT22" i="6" s="1"/>
  <c r="M23" i="6"/>
  <c r="AT23" i="6" s="1"/>
  <c r="M24" i="6"/>
  <c r="AT24" i="6" s="1"/>
  <c r="M20" i="6"/>
  <c r="AT20" i="6" s="1"/>
  <c r="M25" i="6"/>
  <c r="AT25" i="6" s="1"/>
  <c r="M26" i="6"/>
  <c r="AT26" i="6" s="1"/>
  <c r="M27" i="6"/>
  <c r="AT27" i="6" s="1"/>
  <c r="M28" i="6"/>
  <c r="AT28" i="6" s="1"/>
  <c r="M29" i="6"/>
  <c r="AT29" i="6" s="1"/>
  <c r="M30" i="6"/>
  <c r="AT30" i="6" s="1"/>
  <c r="M31" i="6"/>
  <c r="AT31" i="6" s="1"/>
  <c r="M32" i="6"/>
  <c r="AT32" i="6" s="1"/>
  <c r="M33" i="6"/>
  <c r="AT33" i="6" s="1"/>
  <c r="M34" i="6"/>
  <c r="AT34" i="6" s="1"/>
  <c r="M35" i="6"/>
  <c r="AT35" i="6" s="1"/>
  <c r="M36" i="6"/>
  <c r="AT36" i="6" s="1"/>
  <c r="M37" i="6"/>
  <c r="AT37" i="6" s="1"/>
  <c r="M38" i="6"/>
  <c r="AT38" i="6" s="1"/>
  <c r="M39" i="6"/>
  <c r="AT39" i="6" s="1"/>
  <c r="M40" i="6"/>
  <c r="AT40" i="6" s="1"/>
  <c r="M41" i="6"/>
  <c r="AT41" i="6" s="1"/>
  <c r="M42" i="6"/>
  <c r="AT42" i="6" s="1"/>
  <c r="M43" i="6"/>
  <c r="AT43" i="6" s="1"/>
  <c r="M44" i="6"/>
  <c r="AT44" i="6" s="1"/>
  <c r="M45" i="6"/>
  <c r="AT45" i="6" s="1"/>
  <c r="M46" i="6"/>
  <c r="AT46" i="6" s="1"/>
  <c r="M47" i="6"/>
  <c r="AT47" i="6" s="1"/>
  <c r="M48" i="6"/>
  <c r="AT48" i="6" s="1"/>
  <c r="M49" i="6"/>
  <c r="AT49" i="6" s="1"/>
  <c r="M50" i="6"/>
  <c r="AT50" i="6" s="1"/>
  <c r="M51" i="6"/>
  <c r="AT51" i="6" s="1"/>
  <c r="M52" i="6"/>
  <c r="AT52" i="6" s="1"/>
  <c r="M53" i="6"/>
  <c r="AT53" i="6" s="1"/>
  <c r="M54" i="6"/>
  <c r="AT54" i="6" s="1"/>
  <c r="M55" i="6"/>
  <c r="AT55" i="6" s="1"/>
  <c r="M56" i="6"/>
  <c r="AT56" i="6" s="1"/>
  <c r="M57" i="6"/>
  <c r="AT57" i="6" s="1"/>
  <c r="M58" i="6"/>
  <c r="AT58" i="6" s="1"/>
  <c r="M59" i="6"/>
  <c r="AT59" i="6" s="1"/>
  <c r="M60" i="6"/>
  <c r="AT60" i="6" s="1"/>
  <c r="M61" i="6"/>
  <c r="AT61" i="6" s="1"/>
  <c r="M62" i="6"/>
  <c r="AT62" i="6" s="1"/>
  <c r="M63" i="6"/>
  <c r="AT63" i="6" s="1"/>
  <c r="M64" i="6"/>
  <c r="AT64" i="6" s="1"/>
  <c r="M65" i="6"/>
  <c r="AT65" i="6" s="1"/>
  <c r="M66" i="6"/>
  <c r="AT66" i="6" s="1"/>
  <c r="M67" i="6"/>
  <c r="AT67" i="6" s="1"/>
  <c r="M68" i="6"/>
  <c r="AT68" i="6" s="1"/>
  <c r="M69" i="6"/>
  <c r="AT69" i="6" s="1"/>
  <c r="M70" i="6"/>
  <c r="AT70" i="6" s="1"/>
  <c r="M71" i="6"/>
  <c r="AT71" i="6" s="1"/>
  <c r="M72" i="6"/>
  <c r="AT72" i="6" s="1"/>
  <c r="M73" i="6"/>
  <c r="AT73" i="6" s="1"/>
  <c r="M74" i="6"/>
  <c r="AT74" i="6" s="1"/>
  <c r="M75" i="6"/>
  <c r="AT75" i="6" s="1"/>
  <c r="M76" i="6"/>
  <c r="AT76" i="6" s="1"/>
  <c r="M77" i="6"/>
  <c r="AT77" i="6" s="1"/>
  <c r="M78" i="6"/>
  <c r="AT78" i="6" s="1"/>
  <c r="M79" i="6"/>
  <c r="AT79" i="6" s="1"/>
  <c r="M80" i="6"/>
  <c r="AT80" i="6" s="1"/>
  <c r="M81" i="6"/>
  <c r="AT81" i="6" s="1"/>
  <c r="M82" i="6"/>
  <c r="AT82" i="6" s="1"/>
  <c r="M83" i="6"/>
  <c r="AT83" i="6" s="1"/>
  <c r="M84" i="6"/>
  <c r="AT84" i="6" s="1"/>
  <c r="M85" i="6"/>
  <c r="AT85" i="6" s="1"/>
  <c r="M86" i="6"/>
  <c r="AT86" i="6" s="1"/>
  <c r="M87" i="6"/>
  <c r="AT87" i="6" s="1"/>
  <c r="M88" i="6"/>
  <c r="AT88" i="6" s="1"/>
  <c r="M89" i="6"/>
  <c r="AT89" i="6" s="1"/>
  <c r="M90" i="6"/>
  <c r="AT90" i="6" s="1"/>
  <c r="M91" i="6"/>
  <c r="AT91" i="6" s="1"/>
  <c r="M92" i="6"/>
  <c r="AT92" i="6" s="1"/>
  <c r="M93" i="6"/>
  <c r="AT93" i="6" s="1"/>
  <c r="M94" i="6"/>
  <c r="AT94" i="6" s="1"/>
  <c r="M95" i="6"/>
  <c r="AT95" i="6" s="1"/>
  <c r="M96" i="6"/>
  <c r="AT96" i="6" s="1"/>
  <c r="M97" i="6"/>
  <c r="AT97" i="6" s="1"/>
  <c r="M98" i="6"/>
  <c r="AT98" i="6" s="1"/>
  <c r="M99" i="6"/>
  <c r="AT99" i="6" s="1"/>
  <c r="M100" i="6"/>
  <c r="AT100" i="6" s="1"/>
  <c r="M101" i="6"/>
  <c r="AT101" i="6" s="1"/>
  <c r="M102" i="6"/>
  <c r="AT102" i="6" s="1"/>
  <c r="M103" i="6"/>
  <c r="AT103" i="6" s="1"/>
  <c r="M104" i="6"/>
  <c r="AT104" i="6" s="1"/>
  <c r="M105" i="6"/>
  <c r="AT105" i="6" s="1"/>
  <c r="M106" i="6"/>
  <c r="AT106" i="6" s="1"/>
  <c r="M107" i="6"/>
  <c r="AT107" i="6" s="1"/>
  <c r="M108" i="6"/>
  <c r="AT108" i="6" s="1"/>
  <c r="M109" i="6"/>
  <c r="AT109" i="6" s="1"/>
  <c r="M110" i="6"/>
  <c r="AT110" i="6" s="1"/>
  <c r="M111" i="6"/>
  <c r="AT111" i="6" s="1"/>
  <c r="M112" i="6"/>
  <c r="AT112" i="6" s="1"/>
  <c r="M113" i="6"/>
  <c r="AT113" i="6" s="1"/>
  <c r="M114" i="6"/>
  <c r="AT114" i="6" s="1"/>
  <c r="M115" i="6"/>
  <c r="AT115" i="6" s="1"/>
  <c r="M116" i="6"/>
  <c r="AT116" i="6" s="1"/>
  <c r="M117" i="6"/>
  <c r="AT117" i="6" s="1"/>
  <c r="M118" i="6"/>
  <c r="AT118" i="6" s="1"/>
  <c r="M119" i="6"/>
  <c r="AT119" i="6" s="1"/>
  <c r="M120" i="6"/>
  <c r="AT120" i="6" s="1"/>
  <c r="M121" i="6"/>
  <c r="AT121" i="6" s="1"/>
  <c r="M122" i="6"/>
  <c r="AT122" i="6" s="1"/>
  <c r="M123" i="6"/>
  <c r="AT123" i="6" s="1"/>
  <c r="M124" i="6"/>
  <c r="AT124" i="6" s="1"/>
  <c r="M125" i="6"/>
  <c r="AT125" i="6" s="1"/>
  <c r="M126" i="6"/>
  <c r="AT126" i="6" s="1"/>
  <c r="M127" i="6"/>
  <c r="AT127" i="6" s="1"/>
  <c r="M128" i="6"/>
  <c r="AT128" i="6" s="1"/>
  <c r="M129" i="6"/>
  <c r="AT129" i="6" s="1"/>
  <c r="M130" i="6"/>
  <c r="AT130" i="6" s="1"/>
  <c r="M131" i="6"/>
  <c r="AT131" i="6" s="1"/>
  <c r="M132" i="6"/>
  <c r="AT132" i="6" s="1"/>
  <c r="M133" i="6"/>
  <c r="AT133" i="6" s="1"/>
  <c r="M134" i="6"/>
  <c r="AT134" i="6" s="1"/>
  <c r="M135" i="6"/>
  <c r="AT135" i="6" s="1"/>
  <c r="M136" i="6"/>
  <c r="AT136" i="6" s="1"/>
  <c r="M137" i="6"/>
  <c r="AT137" i="6" s="1"/>
  <c r="M138" i="6"/>
  <c r="AT138" i="6" s="1"/>
  <c r="M139" i="6"/>
  <c r="AT139" i="6" s="1"/>
  <c r="M140" i="6"/>
  <c r="AT140" i="6" s="1"/>
  <c r="M141" i="6"/>
  <c r="AT141" i="6" s="1"/>
  <c r="M142" i="6"/>
  <c r="AT142" i="6" s="1"/>
  <c r="M143" i="6"/>
  <c r="AT143" i="6" s="1"/>
  <c r="M144" i="6"/>
  <c r="AT144" i="6" s="1"/>
  <c r="M145" i="6"/>
  <c r="AT145" i="6" s="1"/>
  <c r="M146" i="6"/>
  <c r="AT146" i="6" s="1"/>
  <c r="M147" i="6"/>
  <c r="AT147" i="6" s="1"/>
  <c r="M148" i="6"/>
  <c r="AT148" i="6" s="1"/>
  <c r="M149" i="6"/>
  <c r="AT149" i="6" s="1"/>
  <c r="M150" i="6"/>
  <c r="AT150" i="6" s="1"/>
  <c r="M151" i="6"/>
  <c r="AT151" i="6" s="1"/>
  <c r="M152" i="6"/>
  <c r="AT152" i="6" s="1"/>
  <c r="M153" i="6"/>
  <c r="AT153" i="6" s="1"/>
  <c r="M154" i="6"/>
  <c r="AT154" i="6" s="1"/>
  <c r="M155" i="6"/>
  <c r="AT155" i="6" s="1"/>
  <c r="M156" i="6"/>
  <c r="AT156" i="6" s="1"/>
  <c r="M157" i="6"/>
  <c r="AT157" i="6" s="1"/>
  <c r="M158" i="6"/>
  <c r="AT158" i="6" s="1"/>
  <c r="M159" i="6"/>
  <c r="AT159" i="6" s="1"/>
  <c r="M160" i="6"/>
  <c r="AT160" i="6" s="1"/>
  <c r="M161" i="6"/>
  <c r="AT161" i="6" s="1"/>
  <c r="M162" i="6"/>
  <c r="AT162" i="6" s="1"/>
  <c r="M163" i="6"/>
  <c r="AT163" i="6" s="1"/>
  <c r="M164" i="6"/>
  <c r="AT164" i="6" s="1"/>
  <c r="M165" i="6"/>
  <c r="AT165" i="6" s="1"/>
  <c r="M166" i="6"/>
  <c r="AT166" i="6" s="1"/>
  <c r="M167" i="6"/>
  <c r="AT167" i="6" s="1"/>
  <c r="M168" i="6"/>
  <c r="AT168" i="6" s="1"/>
  <c r="M169" i="6"/>
  <c r="AT169" i="6" s="1"/>
  <c r="M170" i="6"/>
  <c r="AT170" i="6" s="1"/>
  <c r="M171" i="6"/>
  <c r="AT171" i="6" s="1"/>
  <c r="M172" i="6"/>
  <c r="AT172" i="6" s="1"/>
  <c r="M173" i="6"/>
  <c r="AT173" i="6" s="1"/>
  <c r="M174" i="6"/>
  <c r="AT174" i="6" s="1"/>
  <c r="M175" i="6"/>
  <c r="AT175" i="6" s="1"/>
  <c r="M176" i="6"/>
  <c r="AT176" i="6" s="1"/>
  <c r="M177" i="6"/>
  <c r="AT177" i="6" s="1"/>
  <c r="M178" i="6"/>
  <c r="AT178" i="6" s="1"/>
  <c r="M179" i="6"/>
  <c r="AT179" i="6" s="1"/>
  <c r="M180" i="6"/>
  <c r="AT180" i="6" s="1"/>
  <c r="M181" i="6"/>
  <c r="AT181" i="6" s="1"/>
  <c r="M182" i="6"/>
  <c r="AT182" i="6" s="1"/>
  <c r="M183" i="6"/>
  <c r="AT183" i="6" s="1"/>
  <c r="M184" i="6"/>
  <c r="AT184" i="6" s="1"/>
  <c r="M185" i="6"/>
  <c r="AT185" i="6" s="1"/>
  <c r="M186" i="6"/>
  <c r="AT186" i="6" s="1"/>
  <c r="M187" i="6"/>
  <c r="AT187" i="6" s="1"/>
  <c r="M188" i="6"/>
  <c r="AT188" i="6" s="1"/>
  <c r="M189" i="6"/>
  <c r="AT189" i="6" s="1"/>
  <c r="M190" i="6"/>
  <c r="AT190" i="6" s="1"/>
  <c r="M191" i="6"/>
  <c r="AT191" i="6" s="1"/>
  <c r="M192" i="6"/>
  <c r="AT192" i="6" s="1"/>
  <c r="M193" i="6"/>
  <c r="AT193" i="6" s="1"/>
  <c r="M194" i="6"/>
  <c r="AT194" i="6" s="1"/>
  <c r="M195" i="6"/>
  <c r="AT195" i="6" s="1"/>
  <c r="M196" i="6"/>
  <c r="AT196" i="6" s="1"/>
  <c r="M197" i="6"/>
  <c r="AT197" i="6" s="1"/>
  <c r="M198" i="6"/>
  <c r="AT198" i="6" s="1"/>
  <c r="M199" i="6"/>
  <c r="AT199" i="6" s="1"/>
  <c r="M200" i="6"/>
  <c r="AT200" i="6"/>
  <c r="M201" i="6"/>
  <c r="AT201" i="6" s="1"/>
  <c r="M202" i="6"/>
  <c r="AT202" i="6" s="1"/>
  <c r="M203" i="6"/>
  <c r="AT203" i="6" s="1"/>
  <c r="M204" i="6"/>
  <c r="AT204" i="6" s="1"/>
  <c r="M205" i="6"/>
  <c r="AT205" i="6" s="1"/>
  <c r="M206" i="6"/>
  <c r="AT206" i="6"/>
  <c r="M207" i="6"/>
  <c r="AT207" i="6" s="1"/>
  <c r="M208" i="6"/>
  <c r="AT208" i="6" s="1"/>
  <c r="M209" i="6"/>
  <c r="AT209" i="6" s="1"/>
  <c r="M210" i="6"/>
  <c r="AT210" i="6" s="1"/>
  <c r="M211" i="6"/>
  <c r="AT211" i="6" s="1"/>
  <c r="M212" i="6"/>
  <c r="AT212" i="6" s="1"/>
  <c r="M213" i="6"/>
  <c r="AT213" i="6" s="1"/>
  <c r="M214" i="6"/>
  <c r="AT214" i="6"/>
  <c r="M215" i="6"/>
  <c r="AT215" i="6" s="1"/>
  <c r="M216" i="6"/>
  <c r="AT216" i="6" s="1"/>
  <c r="M217" i="6"/>
  <c r="AT217" i="6" s="1"/>
  <c r="M218" i="6"/>
  <c r="AT218" i="6" s="1"/>
  <c r="M219" i="6"/>
  <c r="AT219" i="6" s="1"/>
  <c r="B16" i="12"/>
  <c r="B17" i="12"/>
  <c r="V21" i="6"/>
  <c r="Z21" i="6" s="1"/>
  <c r="AA21" i="6"/>
  <c r="AM21" i="6" s="1"/>
  <c r="V22" i="6"/>
  <c r="Z22" i="6" s="1"/>
  <c r="AA22" i="6"/>
  <c r="AM22" i="6" s="1"/>
  <c r="V23" i="6"/>
  <c r="Z23" i="6" s="1"/>
  <c r="AA23" i="6"/>
  <c r="AM23" i="6" s="1"/>
  <c r="AA20" i="6"/>
  <c r="AM20" i="6" s="1"/>
  <c r="AA24" i="6"/>
  <c r="AM24" i="6" s="1"/>
  <c r="AA25" i="6"/>
  <c r="AM25" i="6" s="1"/>
  <c r="AA26" i="6"/>
  <c r="AM26" i="6"/>
  <c r="AA27" i="6"/>
  <c r="AM27" i="6" s="1"/>
  <c r="AA28" i="6"/>
  <c r="AM28" i="6" s="1"/>
  <c r="AA29" i="6"/>
  <c r="AM29" i="6"/>
  <c r="AA30" i="6"/>
  <c r="AM30" i="6" s="1"/>
  <c r="AA31" i="6"/>
  <c r="AM31" i="6" s="1"/>
  <c r="AA32" i="6"/>
  <c r="AM32" i="6" s="1"/>
  <c r="AA33" i="6"/>
  <c r="AM33" i="6" s="1"/>
  <c r="AA34" i="6"/>
  <c r="AM34" i="6" s="1"/>
  <c r="AA35" i="6"/>
  <c r="AM35" i="6" s="1"/>
  <c r="AA36" i="6"/>
  <c r="AM36" i="6" s="1"/>
  <c r="AA37" i="6"/>
  <c r="AM37" i="6"/>
  <c r="AA38" i="6"/>
  <c r="AM38" i="6" s="1"/>
  <c r="AA39" i="6"/>
  <c r="AM39" i="6" s="1"/>
  <c r="AA40" i="6"/>
  <c r="AM40" i="6" s="1"/>
  <c r="AA41" i="6"/>
  <c r="AM41" i="6" s="1"/>
  <c r="AA42" i="6"/>
  <c r="AM42" i="6" s="1"/>
  <c r="AA43" i="6"/>
  <c r="AM43" i="6" s="1"/>
  <c r="AA44" i="6"/>
  <c r="AM44" i="6" s="1"/>
  <c r="AA45" i="6"/>
  <c r="AM45" i="6"/>
  <c r="AA46" i="6"/>
  <c r="AM46" i="6" s="1"/>
  <c r="AA47" i="6"/>
  <c r="AM47" i="6" s="1"/>
  <c r="AA48" i="6"/>
  <c r="AM48" i="6" s="1"/>
  <c r="AA49" i="6"/>
  <c r="AM49" i="6" s="1"/>
  <c r="AA50" i="6"/>
  <c r="AM50" i="6" s="1"/>
  <c r="AA51" i="6"/>
  <c r="AM51" i="6" s="1"/>
  <c r="AA52" i="6"/>
  <c r="AM52" i="6" s="1"/>
  <c r="AA53" i="6"/>
  <c r="AM53" i="6" s="1"/>
  <c r="AA54" i="6"/>
  <c r="AM54" i="6" s="1"/>
  <c r="AA55" i="6"/>
  <c r="AM55" i="6" s="1"/>
  <c r="AA56" i="6"/>
  <c r="AM56" i="6" s="1"/>
  <c r="AA57" i="6"/>
  <c r="AM57" i="6" s="1"/>
  <c r="AA58" i="6"/>
  <c r="AM58" i="6" s="1"/>
  <c r="AA59" i="6"/>
  <c r="AM59" i="6" s="1"/>
  <c r="AA60" i="6"/>
  <c r="AM60" i="6"/>
  <c r="AA61" i="6"/>
  <c r="AM61" i="6" s="1"/>
  <c r="AA62" i="6"/>
  <c r="AM62" i="6" s="1"/>
  <c r="AA63" i="6"/>
  <c r="AM63" i="6" s="1"/>
  <c r="AA64" i="6"/>
  <c r="AM64" i="6" s="1"/>
  <c r="AA65" i="6"/>
  <c r="AM65" i="6" s="1"/>
  <c r="AA66" i="6"/>
  <c r="AM66" i="6" s="1"/>
  <c r="AA67" i="6"/>
  <c r="AM67" i="6" s="1"/>
  <c r="AA68" i="6"/>
  <c r="AM68" i="6" s="1"/>
  <c r="AA69" i="6"/>
  <c r="AM69" i="6" s="1"/>
  <c r="AA70" i="6"/>
  <c r="AM70" i="6" s="1"/>
  <c r="AA71" i="6"/>
  <c r="AM71" i="6" s="1"/>
  <c r="AA72" i="6"/>
  <c r="AM72" i="6" s="1"/>
  <c r="AA73" i="6"/>
  <c r="AM73" i="6" s="1"/>
  <c r="AA74" i="6"/>
  <c r="AM74" i="6" s="1"/>
  <c r="AA75" i="6"/>
  <c r="AM75" i="6" s="1"/>
  <c r="AA76" i="6"/>
  <c r="AM76" i="6" s="1"/>
  <c r="AA77" i="6"/>
  <c r="AM77" i="6" s="1"/>
  <c r="AA78" i="6"/>
  <c r="AM78" i="6" s="1"/>
  <c r="AA79" i="6"/>
  <c r="AM79" i="6" s="1"/>
  <c r="AA80" i="6"/>
  <c r="AM80" i="6" s="1"/>
  <c r="AA81" i="6"/>
  <c r="AM81" i="6" s="1"/>
  <c r="AA82" i="6"/>
  <c r="AM82" i="6" s="1"/>
  <c r="AA83" i="6"/>
  <c r="AM83" i="6" s="1"/>
  <c r="AA84" i="6"/>
  <c r="AM84" i="6" s="1"/>
  <c r="AA85" i="6"/>
  <c r="AM85" i="6" s="1"/>
  <c r="AA86" i="6"/>
  <c r="AM86" i="6" s="1"/>
  <c r="AA87" i="6"/>
  <c r="AM87" i="6" s="1"/>
  <c r="AA88" i="6"/>
  <c r="AM88" i="6" s="1"/>
  <c r="AA89" i="6"/>
  <c r="AM89" i="6" s="1"/>
  <c r="AA90" i="6"/>
  <c r="AM90" i="6" s="1"/>
  <c r="AA91" i="6"/>
  <c r="AM91" i="6" s="1"/>
  <c r="AA92" i="6"/>
  <c r="AM92" i="6"/>
  <c r="AA93" i="6"/>
  <c r="AM93" i="6" s="1"/>
  <c r="AA94" i="6"/>
  <c r="AM94" i="6" s="1"/>
  <c r="AA95" i="6"/>
  <c r="AM95" i="6" s="1"/>
  <c r="AA96" i="6"/>
  <c r="AM96" i="6" s="1"/>
  <c r="AA97" i="6"/>
  <c r="AM97" i="6" s="1"/>
  <c r="AA98" i="6"/>
  <c r="AM98" i="6" s="1"/>
  <c r="AA99" i="6"/>
  <c r="AM99" i="6" s="1"/>
  <c r="AA100" i="6"/>
  <c r="AM100" i="6" s="1"/>
  <c r="AA101" i="6"/>
  <c r="AM101" i="6" s="1"/>
  <c r="AA102" i="6"/>
  <c r="AM102" i="6" s="1"/>
  <c r="AA103" i="6"/>
  <c r="AM103" i="6" s="1"/>
  <c r="AA104" i="6"/>
  <c r="AM104" i="6" s="1"/>
  <c r="AA105" i="6"/>
  <c r="AM105" i="6" s="1"/>
  <c r="AA106" i="6"/>
  <c r="AM106" i="6" s="1"/>
  <c r="AA107" i="6"/>
  <c r="AM107" i="6" s="1"/>
  <c r="AA108" i="6"/>
  <c r="AM108" i="6"/>
  <c r="AA109" i="6"/>
  <c r="AM109" i="6" s="1"/>
  <c r="AA110" i="6"/>
  <c r="AM110" i="6" s="1"/>
  <c r="AA111" i="6"/>
  <c r="AM111" i="6" s="1"/>
  <c r="AA112" i="6"/>
  <c r="AM112" i="6" s="1"/>
  <c r="AA113" i="6"/>
  <c r="AM113" i="6" s="1"/>
  <c r="AA114" i="6"/>
  <c r="AM114" i="6" s="1"/>
  <c r="AA115" i="6"/>
  <c r="AM115" i="6" s="1"/>
  <c r="AA116" i="6"/>
  <c r="AM116" i="6" s="1"/>
  <c r="AA117" i="6"/>
  <c r="AM117" i="6" s="1"/>
  <c r="AA118" i="6"/>
  <c r="AM118" i="6" s="1"/>
  <c r="AA119" i="6"/>
  <c r="AM119" i="6" s="1"/>
  <c r="AA120" i="6"/>
  <c r="AM120" i="6" s="1"/>
  <c r="AA121" i="6"/>
  <c r="AM121" i="6" s="1"/>
  <c r="AA122" i="6"/>
  <c r="AM122" i="6" s="1"/>
  <c r="AA123" i="6"/>
  <c r="AM123" i="6" s="1"/>
  <c r="AA124" i="6"/>
  <c r="AM124" i="6"/>
  <c r="AA125" i="6"/>
  <c r="AM125" i="6" s="1"/>
  <c r="AA126" i="6"/>
  <c r="AM126" i="6" s="1"/>
  <c r="AA127" i="6"/>
  <c r="AM127" i="6" s="1"/>
  <c r="AA128" i="6"/>
  <c r="AM128" i="6" s="1"/>
  <c r="AA129" i="6"/>
  <c r="AM129" i="6" s="1"/>
  <c r="AA130" i="6"/>
  <c r="AM130" i="6" s="1"/>
  <c r="AA131" i="6"/>
  <c r="AM131" i="6" s="1"/>
  <c r="AA132" i="6"/>
  <c r="AM132" i="6" s="1"/>
  <c r="AA133" i="6"/>
  <c r="AM133" i="6" s="1"/>
  <c r="AA134" i="6"/>
  <c r="AM134" i="6" s="1"/>
  <c r="AA135" i="6"/>
  <c r="AM135" i="6" s="1"/>
  <c r="AA136" i="6"/>
  <c r="AM136" i="6" s="1"/>
  <c r="AA137" i="6"/>
  <c r="AM137" i="6" s="1"/>
  <c r="AA138" i="6"/>
  <c r="AM138" i="6" s="1"/>
  <c r="AA139" i="6"/>
  <c r="AM139" i="6" s="1"/>
  <c r="AA140" i="6"/>
  <c r="AM140" i="6" s="1"/>
  <c r="AA141" i="6"/>
  <c r="AM141" i="6" s="1"/>
  <c r="AA142" i="6"/>
  <c r="AM142" i="6" s="1"/>
  <c r="AA143" i="6"/>
  <c r="AM143" i="6" s="1"/>
  <c r="AA144" i="6"/>
  <c r="AM144" i="6" s="1"/>
  <c r="AA145" i="6"/>
  <c r="AM145" i="6" s="1"/>
  <c r="AA146" i="6"/>
  <c r="AM146" i="6" s="1"/>
  <c r="AA147" i="6"/>
  <c r="AM147" i="6" s="1"/>
  <c r="AA148" i="6"/>
  <c r="AM148" i="6" s="1"/>
  <c r="AA149" i="6"/>
  <c r="AM149" i="6" s="1"/>
  <c r="AA150" i="6"/>
  <c r="AM150" i="6" s="1"/>
  <c r="AA151" i="6"/>
  <c r="AM151" i="6" s="1"/>
  <c r="AA152" i="6"/>
  <c r="AM152" i="6" s="1"/>
  <c r="AA153" i="6"/>
  <c r="AM153" i="6" s="1"/>
  <c r="AA154" i="6"/>
  <c r="AM154" i="6" s="1"/>
  <c r="AA155" i="6"/>
  <c r="AM155" i="6" s="1"/>
  <c r="AA156" i="6"/>
  <c r="AM156" i="6"/>
  <c r="AA157" i="6"/>
  <c r="AM157" i="6" s="1"/>
  <c r="AA158" i="6"/>
  <c r="AM158" i="6" s="1"/>
  <c r="AA159" i="6"/>
  <c r="AM159" i="6" s="1"/>
  <c r="AA160" i="6"/>
  <c r="AM160" i="6" s="1"/>
  <c r="AA161" i="6"/>
  <c r="AM161" i="6" s="1"/>
  <c r="AA162" i="6"/>
  <c r="AM162" i="6" s="1"/>
  <c r="AA163" i="6"/>
  <c r="AM163" i="6" s="1"/>
  <c r="AA164" i="6"/>
  <c r="AM164" i="6" s="1"/>
  <c r="AA165" i="6"/>
  <c r="AM165" i="6" s="1"/>
  <c r="AA166" i="6"/>
  <c r="AM166" i="6" s="1"/>
  <c r="AA167" i="6"/>
  <c r="AM167" i="6" s="1"/>
  <c r="AA168" i="6"/>
  <c r="AM168" i="6" s="1"/>
  <c r="AA169" i="6"/>
  <c r="AM169" i="6" s="1"/>
  <c r="AA170" i="6"/>
  <c r="AM170" i="6" s="1"/>
  <c r="AA171" i="6"/>
  <c r="AM171" i="6" s="1"/>
  <c r="AA172" i="6"/>
  <c r="AM172" i="6"/>
  <c r="AA173" i="6"/>
  <c r="AM173" i="6" s="1"/>
  <c r="AA174" i="6"/>
  <c r="AM174" i="6" s="1"/>
  <c r="AA175" i="6"/>
  <c r="AM175" i="6" s="1"/>
  <c r="AA176" i="6"/>
  <c r="AM176" i="6" s="1"/>
  <c r="AA177" i="6"/>
  <c r="AM177" i="6" s="1"/>
  <c r="AA178" i="6"/>
  <c r="AM178" i="6" s="1"/>
  <c r="AA179" i="6"/>
  <c r="AM179" i="6" s="1"/>
  <c r="AA180" i="6"/>
  <c r="AM180" i="6" s="1"/>
  <c r="AA181" i="6"/>
  <c r="AM181" i="6" s="1"/>
  <c r="AA182" i="6"/>
  <c r="AM182" i="6" s="1"/>
  <c r="AA183" i="6"/>
  <c r="AM183" i="6" s="1"/>
  <c r="AA184" i="6"/>
  <c r="AM184" i="6" s="1"/>
  <c r="AA185" i="6"/>
  <c r="AM185" i="6" s="1"/>
  <c r="AA186" i="6"/>
  <c r="AM186" i="6" s="1"/>
  <c r="AA187" i="6"/>
  <c r="AM187" i="6" s="1"/>
  <c r="AA188" i="6"/>
  <c r="AM188" i="6"/>
  <c r="AA189" i="6"/>
  <c r="AM189" i="6" s="1"/>
  <c r="AA190" i="6"/>
  <c r="AM190" i="6" s="1"/>
  <c r="AA191" i="6"/>
  <c r="AM191" i="6" s="1"/>
  <c r="AA192" i="6"/>
  <c r="AM192" i="6" s="1"/>
  <c r="AA193" i="6"/>
  <c r="AM193" i="6" s="1"/>
  <c r="AA194" i="6"/>
  <c r="AM194" i="6" s="1"/>
  <c r="AA195" i="6"/>
  <c r="AM195" i="6" s="1"/>
  <c r="AA196" i="6"/>
  <c r="AM196" i="6" s="1"/>
  <c r="AA197" i="6"/>
  <c r="AM197" i="6" s="1"/>
  <c r="AA198" i="6"/>
  <c r="AM198" i="6" s="1"/>
  <c r="AA199" i="6"/>
  <c r="AM199" i="6" s="1"/>
  <c r="AA200" i="6"/>
  <c r="AM200" i="6" s="1"/>
  <c r="AA201" i="6"/>
  <c r="AM201" i="6" s="1"/>
  <c r="AA202" i="6"/>
  <c r="AM202" i="6" s="1"/>
  <c r="AA203" i="6"/>
  <c r="AM203" i="6" s="1"/>
  <c r="AA204" i="6"/>
  <c r="AM204" i="6" s="1"/>
  <c r="AA205" i="6"/>
  <c r="AM205" i="6" s="1"/>
  <c r="AA206" i="6"/>
  <c r="AM206" i="6" s="1"/>
  <c r="AA207" i="6"/>
  <c r="AM207" i="6" s="1"/>
  <c r="AA208" i="6"/>
  <c r="AM208" i="6" s="1"/>
  <c r="AA209" i="6"/>
  <c r="AM209" i="6" s="1"/>
  <c r="AA210" i="6"/>
  <c r="AM210" i="6" s="1"/>
  <c r="AA211" i="6"/>
  <c r="AM211" i="6" s="1"/>
  <c r="AA212" i="6"/>
  <c r="AM212" i="6" s="1"/>
  <c r="AA213" i="6"/>
  <c r="AM213" i="6" s="1"/>
  <c r="AA214" i="6"/>
  <c r="AM214" i="6" s="1"/>
  <c r="AA215" i="6"/>
  <c r="AM215" i="6" s="1"/>
  <c r="AA216" i="6"/>
  <c r="AM216" i="6"/>
  <c r="AA217" i="6"/>
  <c r="AM217" i="6" s="1"/>
  <c r="AA218" i="6"/>
  <c r="AM218" i="6" s="1"/>
  <c r="AA219" i="6"/>
  <c r="AM219" i="6" s="1"/>
  <c r="V24" i="6"/>
  <c r="Z24" i="6" s="1"/>
  <c r="V25" i="6"/>
  <c r="Z25" i="6" s="1"/>
  <c r="V26" i="6"/>
  <c r="Z26" i="6" s="1"/>
  <c r="V27" i="6"/>
  <c r="Z27" i="6" s="1"/>
  <c r="V28" i="6"/>
  <c r="Z28" i="6"/>
  <c r="V29" i="6"/>
  <c r="Z29" i="6" s="1"/>
  <c r="V30" i="6"/>
  <c r="Z30" i="6"/>
  <c r="V31" i="6"/>
  <c r="Z31" i="6" s="1"/>
  <c r="V32" i="6"/>
  <c r="Z32" i="6" s="1"/>
  <c r="V33" i="6"/>
  <c r="Z33" i="6" s="1"/>
  <c r="V34" i="6"/>
  <c r="Z34" i="6" s="1"/>
  <c r="V35" i="6"/>
  <c r="Z35" i="6" s="1"/>
  <c r="V36" i="6"/>
  <c r="Z36" i="6" s="1"/>
  <c r="V37" i="6"/>
  <c r="Z37" i="6" s="1"/>
  <c r="V38" i="6"/>
  <c r="Z38" i="6"/>
  <c r="V39" i="6"/>
  <c r="Z39" i="6" s="1"/>
  <c r="V40" i="6"/>
  <c r="Z40" i="6" s="1"/>
  <c r="V41" i="6"/>
  <c r="Z41" i="6" s="1"/>
  <c r="V42" i="6"/>
  <c r="Z42" i="6" s="1"/>
  <c r="V43" i="6"/>
  <c r="Z43" i="6" s="1"/>
  <c r="V44" i="6"/>
  <c r="Z44" i="6"/>
  <c r="V45" i="6"/>
  <c r="Z45" i="6" s="1"/>
  <c r="V46" i="6"/>
  <c r="Z46" i="6"/>
  <c r="V47" i="6"/>
  <c r="Z47" i="6" s="1"/>
  <c r="V48" i="6"/>
  <c r="Z48" i="6" s="1"/>
  <c r="V49" i="6"/>
  <c r="Z49" i="6" s="1"/>
  <c r="V50" i="6"/>
  <c r="Z50" i="6" s="1"/>
  <c r="V51" i="6"/>
  <c r="Z51" i="6" s="1"/>
  <c r="V52" i="6"/>
  <c r="Z52" i="6" s="1"/>
  <c r="V53" i="6"/>
  <c r="Z53" i="6" s="1"/>
  <c r="V54" i="6"/>
  <c r="Z54" i="6"/>
  <c r="V55" i="6"/>
  <c r="Z55" i="6" s="1"/>
  <c r="V56" i="6"/>
  <c r="Z56" i="6" s="1"/>
  <c r="V57" i="6"/>
  <c r="Z57" i="6" s="1"/>
  <c r="V58" i="6"/>
  <c r="Z58" i="6" s="1"/>
  <c r="V59" i="6"/>
  <c r="Z59" i="6" s="1"/>
  <c r="V60" i="6"/>
  <c r="Z60" i="6"/>
  <c r="V61" i="6"/>
  <c r="Z61" i="6" s="1"/>
  <c r="V62" i="6"/>
  <c r="Z62" i="6"/>
  <c r="V63" i="6"/>
  <c r="Z63" i="6" s="1"/>
  <c r="V64" i="6"/>
  <c r="Z64" i="6" s="1"/>
  <c r="V65" i="6"/>
  <c r="Z65" i="6" s="1"/>
  <c r="V66" i="6"/>
  <c r="Z66" i="6" s="1"/>
  <c r="V67" i="6"/>
  <c r="Z67" i="6" s="1"/>
  <c r="V68" i="6"/>
  <c r="Z68" i="6" s="1"/>
  <c r="V69" i="6"/>
  <c r="Z69" i="6" s="1"/>
  <c r="V70" i="6"/>
  <c r="Z70" i="6"/>
  <c r="V71" i="6"/>
  <c r="Z71" i="6" s="1"/>
  <c r="V72" i="6"/>
  <c r="Z72" i="6" s="1"/>
  <c r="V73" i="6"/>
  <c r="Z73" i="6" s="1"/>
  <c r="V74" i="6"/>
  <c r="Z74" i="6" s="1"/>
  <c r="V75" i="6"/>
  <c r="Z75" i="6" s="1"/>
  <c r="V76" i="6"/>
  <c r="Z76" i="6"/>
  <c r="V77" i="6"/>
  <c r="Z77" i="6" s="1"/>
  <c r="V78" i="6"/>
  <c r="Z78" i="6"/>
  <c r="V79" i="6"/>
  <c r="Z79" i="6" s="1"/>
  <c r="V80" i="6"/>
  <c r="Z80" i="6" s="1"/>
  <c r="V81" i="6"/>
  <c r="Z81" i="6" s="1"/>
  <c r="V82" i="6"/>
  <c r="Z82" i="6" s="1"/>
  <c r="V83" i="6"/>
  <c r="Z83" i="6" s="1"/>
  <c r="V84" i="6"/>
  <c r="Z84" i="6" s="1"/>
  <c r="V85" i="6"/>
  <c r="Z85" i="6" s="1"/>
  <c r="V86" i="6"/>
  <c r="Z86" i="6"/>
  <c r="V87" i="6"/>
  <c r="Z87" i="6" s="1"/>
  <c r="V88" i="6"/>
  <c r="Z88" i="6" s="1"/>
  <c r="V89" i="6"/>
  <c r="Z89" i="6" s="1"/>
  <c r="V90" i="6"/>
  <c r="Z90" i="6" s="1"/>
  <c r="V91" i="6"/>
  <c r="Z91" i="6" s="1"/>
  <c r="V92" i="6"/>
  <c r="Z92" i="6"/>
  <c r="V93" i="6"/>
  <c r="Z93" i="6" s="1"/>
  <c r="V94" i="6"/>
  <c r="Z94" i="6"/>
  <c r="V95" i="6"/>
  <c r="Z95" i="6" s="1"/>
  <c r="V96" i="6"/>
  <c r="Z96" i="6" s="1"/>
  <c r="V97" i="6"/>
  <c r="Z97" i="6" s="1"/>
  <c r="V98" i="6"/>
  <c r="Z98" i="6" s="1"/>
  <c r="V99" i="6"/>
  <c r="Z99" i="6" s="1"/>
  <c r="V100" i="6"/>
  <c r="Z100" i="6" s="1"/>
  <c r="V101" i="6"/>
  <c r="Z101" i="6" s="1"/>
  <c r="V102" i="6"/>
  <c r="Z102" i="6"/>
  <c r="V103" i="6"/>
  <c r="Z103" i="6" s="1"/>
  <c r="V104" i="6"/>
  <c r="Z104" i="6" s="1"/>
  <c r="V105" i="6"/>
  <c r="Z105" i="6" s="1"/>
  <c r="V106" i="6"/>
  <c r="Z106" i="6" s="1"/>
  <c r="V107" i="6"/>
  <c r="Z107" i="6" s="1"/>
  <c r="V108" i="6"/>
  <c r="Z108" i="6"/>
  <c r="V109" i="6"/>
  <c r="Z109" i="6" s="1"/>
  <c r="V110" i="6"/>
  <c r="Z110" i="6"/>
  <c r="V111" i="6"/>
  <c r="Z111" i="6" s="1"/>
  <c r="V112" i="6"/>
  <c r="Z112" i="6" s="1"/>
  <c r="V113" i="6"/>
  <c r="Z113" i="6" s="1"/>
  <c r="V114" i="6"/>
  <c r="Z114" i="6" s="1"/>
  <c r="V115" i="6"/>
  <c r="Z115" i="6" s="1"/>
  <c r="V116" i="6"/>
  <c r="Z116" i="6" s="1"/>
  <c r="V117" i="6"/>
  <c r="Z117" i="6" s="1"/>
  <c r="V118" i="6"/>
  <c r="Z118" i="6"/>
  <c r="V119" i="6"/>
  <c r="Z119" i="6" s="1"/>
  <c r="V120" i="6"/>
  <c r="Z120" i="6" s="1"/>
  <c r="V121" i="6"/>
  <c r="Z121" i="6" s="1"/>
  <c r="V122" i="6"/>
  <c r="Z122" i="6" s="1"/>
  <c r="V123" i="6"/>
  <c r="Z123" i="6" s="1"/>
  <c r="V124" i="6"/>
  <c r="Z124" i="6"/>
  <c r="V125" i="6"/>
  <c r="Z125" i="6" s="1"/>
  <c r="V126" i="6"/>
  <c r="Z126" i="6"/>
  <c r="V127" i="6"/>
  <c r="Z127" i="6" s="1"/>
  <c r="V128" i="6"/>
  <c r="Z128" i="6" s="1"/>
  <c r="V129" i="6"/>
  <c r="Z129" i="6" s="1"/>
  <c r="V130" i="6"/>
  <c r="Z130" i="6" s="1"/>
  <c r="V131" i="6"/>
  <c r="Z131" i="6" s="1"/>
  <c r="V132" i="6"/>
  <c r="Z132" i="6" s="1"/>
  <c r="V133" i="6"/>
  <c r="Z133" i="6" s="1"/>
  <c r="V134" i="6"/>
  <c r="Z134" i="6"/>
  <c r="V135" i="6"/>
  <c r="Z135" i="6" s="1"/>
  <c r="V136" i="6"/>
  <c r="Z136" i="6" s="1"/>
  <c r="V137" i="6"/>
  <c r="Z137" i="6" s="1"/>
  <c r="V138" i="6"/>
  <c r="Z138" i="6" s="1"/>
  <c r="V139" i="6"/>
  <c r="Z139" i="6" s="1"/>
  <c r="V140" i="6"/>
  <c r="Z140" i="6"/>
  <c r="V141" i="6"/>
  <c r="Z141" i="6" s="1"/>
  <c r="V142" i="6"/>
  <c r="Z142" i="6"/>
  <c r="V143" i="6"/>
  <c r="Z143" i="6" s="1"/>
  <c r="V144" i="6"/>
  <c r="Z144" i="6" s="1"/>
  <c r="V145" i="6"/>
  <c r="Z145" i="6" s="1"/>
  <c r="V146" i="6"/>
  <c r="Z146" i="6" s="1"/>
  <c r="V147" i="6"/>
  <c r="Z147" i="6" s="1"/>
  <c r="V148" i="6"/>
  <c r="Z148" i="6" s="1"/>
  <c r="V149" i="6"/>
  <c r="Z149" i="6" s="1"/>
  <c r="V150" i="6"/>
  <c r="Z150" i="6"/>
  <c r="V151" i="6"/>
  <c r="Z151" i="6" s="1"/>
  <c r="V152" i="6"/>
  <c r="Z152" i="6" s="1"/>
  <c r="V153" i="6"/>
  <c r="Z153" i="6" s="1"/>
  <c r="V154" i="6"/>
  <c r="Z154" i="6" s="1"/>
  <c r="V155" i="6"/>
  <c r="Z155" i="6" s="1"/>
  <c r="V156" i="6"/>
  <c r="Z156" i="6"/>
  <c r="V157" i="6"/>
  <c r="Z157" i="6" s="1"/>
  <c r="V158" i="6"/>
  <c r="Z158" i="6"/>
  <c r="V159" i="6"/>
  <c r="Z159" i="6" s="1"/>
  <c r="V160" i="6"/>
  <c r="Z160" i="6" s="1"/>
  <c r="V161" i="6"/>
  <c r="Z161" i="6" s="1"/>
  <c r="V162" i="6"/>
  <c r="Z162" i="6" s="1"/>
  <c r="V163" i="6"/>
  <c r="Z163" i="6" s="1"/>
  <c r="V164" i="6"/>
  <c r="Z164" i="6" s="1"/>
  <c r="V165" i="6"/>
  <c r="Z165" i="6" s="1"/>
  <c r="V166" i="6"/>
  <c r="Z166" i="6"/>
  <c r="V167" i="6"/>
  <c r="Z167" i="6" s="1"/>
  <c r="V168" i="6"/>
  <c r="Z168" i="6" s="1"/>
  <c r="V169" i="6"/>
  <c r="Z169" i="6" s="1"/>
  <c r="V170" i="6"/>
  <c r="Z170" i="6" s="1"/>
  <c r="V171" i="6"/>
  <c r="Z171" i="6" s="1"/>
  <c r="V172" i="6"/>
  <c r="Z172" i="6"/>
  <c r="V173" i="6"/>
  <c r="Z173" i="6" s="1"/>
  <c r="V174" i="6"/>
  <c r="Z174" i="6"/>
  <c r="V175" i="6"/>
  <c r="Z175" i="6" s="1"/>
  <c r="V176" i="6"/>
  <c r="Z176" i="6" s="1"/>
  <c r="V177" i="6"/>
  <c r="Z177" i="6" s="1"/>
  <c r="V178" i="6"/>
  <c r="Z178" i="6" s="1"/>
  <c r="V179" i="6"/>
  <c r="Z179" i="6" s="1"/>
  <c r="V180" i="6"/>
  <c r="Z180" i="6" s="1"/>
  <c r="V181" i="6"/>
  <c r="Z181" i="6" s="1"/>
  <c r="V182" i="6"/>
  <c r="Z182" i="6"/>
  <c r="V183" i="6"/>
  <c r="Z183" i="6" s="1"/>
  <c r="V184" i="6"/>
  <c r="Z184" i="6" s="1"/>
  <c r="V185" i="6"/>
  <c r="Z185" i="6" s="1"/>
  <c r="V186" i="6"/>
  <c r="Z186" i="6" s="1"/>
  <c r="V187" i="6"/>
  <c r="Z187" i="6" s="1"/>
  <c r="V188" i="6"/>
  <c r="Z188" i="6"/>
  <c r="V189" i="6"/>
  <c r="Z189" i="6" s="1"/>
  <c r="V190" i="6"/>
  <c r="Z190" i="6"/>
  <c r="V191" i="6"/>
  <c r="Z191" i="6" s="1"/>
  <c r="V192" i="6"/>
  <c r="Z192" i="6" s="1"/>
  <c r="V193" i="6"/>
  <c r="Z193" i="6" s="1"/>
  <c r="V194" i="6"/>
  <c r="Z194" i="6" s="1"/>
  <c r="V195" i="6"/>
  <c r="Z195" i="6" s="1"/>
  <c r="V196" i="6"/>
  <c r="Z196" i="6" s="1"/>
  <c r="V197" i="6"/>
  <c r="Z197" i="6" s="1"/>
  <c r="V198" i="6"/>
  <c r="Z198" i="6"/>
  <c r="V199" i="6"/>
  <c r="Z199" i="6" s="1"/>
  <c r="V200" i="6"/>
  <c r="Z200" i="6" s="1"/>
  <c r="V201" i="6"/>
  <c r="Z201" i="6" s="1"/>
  <c r="V202" i="6"/>
  <c r="Z202" i="6" s="1"/>
  <c r="V203" i="6"/>
  <c r="Z203" i="6" s="1"/>
  <c r="V204" i="6"/>
  <c r="Z204" i="6"/>
  <c r="V205" i="6"/>
  <c r="Z205" i="6" s="1"/>
  <c r="V206" i="6"/>
  <c r="Z206" i="6"/>
  <c r="V207" i="6"/>
  <c r="Z207" i="6" s="1"/>
  <c r="V208" i="6"/>
  <c r="Z208" i="6" s="1"/>
  <c r="V209" i="6"/>
  <c r="Z209" i="6" s="1"/>
  <c r="V210" i="6"/>
  <c r="Z210" i="6" s="1"/>
  <c r="V211" i="6"/>
  <c r="Z211" i="6" s="1"/>
  <c r="V212" i="6"/>
  <c r="Z212" i="6" s="1"/>
  <c r="V213" i="6"/>
  <c r="Z213" i="6" s="1"/>
  <c r="V214" i="6"/>
  <c r="Z214" i="6"/>
  <c r="V215" i="6"/>
  <c r="Z215" i="6" s="1"/>
  <c r="V216" i="6"/>
  <c r="Z216" i="6" s="1"/>
  <c r="V217" i="6"/>
  <c r="Z217" i="6" s="1"/>
  <c r="V218" i="6"/>
  <c r="Z218" i="6" s="1"/>
  <c r="V219" i="6"/>
  <c r="Z219" i="6" s="1"/>
  <c r="V20" i="6"/>
  <c r="Z20" i="6"/>
  <c r="F10" i="26"/>
  <c r="F13" i="26" s="1"/>
  <c r="C13" i="10"/>
  <c r="C41" i="10"/>
  <c r="E41" i="10"/>
  <c r="C8" i="26"/>
  <c r="AX25" i="6"/>
  <c r="AZ32" i="6"/>
  <c r="BB33" i="6"/>
  <c r="BB36" i="6"/>
  <c r="AX41" i="6"/>
  <c r="BB44" i="6"/>
  <c r="BC48" i="6"/>
  <c r="BA64" i="6"/>
  <c r="AY68" i="6"/>
  <c r="AZ72" i="6"/>
  <c r="AY73" i="6"/>
  <c r="AX81" i="6"/>
  <c r="BB84" i="6"/>
  <c r="BB88" i="6"/>
  <c r="AY89" i="6"/>
  <c r="AX100" i="6"/>
  <c r="AZ109" i="6"/>
  <c r="BB120" i="6"/>
  <c r="AY136" i="6"/>
  <c r="BC160" i="6"/>
  <c r="AY175" i="6"/>
  <c r="AX183" i="6"/>
  <c r="BB198" i="6"/>
  <c r="BB206" i="6"/>
  <c r="B5" i="10"/>
  <c r="B4" i="22"/>
  <c r="K11" i="6"/>
  <c r="A2" i="19"/>
  <c r="A2" i="22"/>
  <c r="B9" i="12"/>
  <c r="A2" i="12"/>
  <c r="A2" i="10"/>
  <c r="R6" i="6"/>
  <c r="H7" i="10"/>
  <c r="S20" i="6"/>
  <c r="F3" i="12"/>
  <c r="B3" i="12"/>
  <c r="E3" i="10"/>
  <c r="B3" i="10"/>
  <c r="A21" i="6"/>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S219" i="6"/>
  <c r="S218" i="6"/>
  <c r="S217" i="6"/>
  <c r="S216" i="6"/>
  <c r="S215" i="6"/>
  <c r="S214" i="6"/>
  <c r="S213" i="6"/>
  <c r="S212" i="6"/>
  <c r="S211" i="6"/>
  <c r="S210" i="6"/>
  <c r="S209" i="6"/>
  <c r="S208" i="6"/>
  <c r="S207" i="6"/>
  <c r="S206" i="6"/>
  <c r="S205" i="6"/>
  <c r="S204" i="6"/>
  <c r="S203" i="6"/>
  <c r="S202" i="6"/>
  <c r="S201" i="6"/>
  <c r="S200" i="6"/>
  <c r="S199" i="6"/>
  <c r="S198" i="6"/>
  <c r="S197" i="6"/>
  <c r="S196" i="6"/>
  <c r="S195" i="6"/>
  <c r="S194" i="6"/>
  <c r="S193" i="6"/>
  <c r="S192" i="6"/>
  <c r="S191" i="6"/>
  <c r="S190" i="6"/>
  <c r="S189" i="6"/>
  <c r="S188" i="6"/>
  <c r="S187" i="6"/>
  <c r="S186" i="6"/>
  <c r="S185" i="6"/>
  <c r="S184" i="6"/>
  <c r="S183" i="6"/>
  <c r="S182" i="6"/>
  <c r="S181" i="6"/>
  <c r="S180" i="6"/>
  <c r="S179" i="6"/>
  <c r="S178" i="6"/>
  <c r="S177" i="6"/>
  <c r="S176" i="6"/>
  <c r="S175" i="6"/>
  <c r="S174" i="6"/>
  <c r="S173" i="6"/>
  <c r="S172" i="6"/>
  <c r="S171" i="6"/>
  <c r="S170" i="6"/>
  <c r="S169" i="6"/>
  <c r="S168" i="6"/>
  <c r="S167" i="6"/>
  <c r="S166" i="6"/>
  <c r="S165" i="6"/>
  <c r="S164" i="6"/>
  <c r="S163" i="6"/>
  <c r="S162" i="6"/>
  <c r="S161" i="6"/>
  <c r="S160" i="6"/>
  <c r="S159" i="6"/>
  <c r="S158" i="6"/>
  <c r="S157" i="6"/>
  <c r="S156" i="6"/>
  <c r="S155" i="6"/>
  <c r="S154" i="6"/>
  <c r="S153" i="6"/>
  <c r="S152" i="6"/>
  <c r="S151" i="6"/>
  <c r="S150" i="6"/>
  <c r="S149" i="6"/>
  <c r="S148" i="6"/>
  <c r="S147" i="6"/>
  <c r="S146" i="6"/>
  <c r="S145" i="6"/>
  <c r="S144" i="6"/>
  <c r="S143" i="6"/>
  <c r="S142" i="6"/>
  <c r="S141" i="6"/>
  <c r="S140" i="6"/>
  <c r="S139" i="6"/>
  <c r="S138" i="6"/>
  <c r="S137" i="6"/>
  <c r="S136" i="6"/>
  <c r="S135" i="6"/>
  <c r="S134" i="6"/>
  <c r="S133" i="6"/>
  <c r="S132" i="6"/>
  <c r="S131" i="6"/>
  <c r="S130" i="6"/>
  <c r="S129" i="6"/>
  <c r="S128" i="6"/>
  <c r="S127" i="6"/>
  <c r="S126" i="6"/>
  <c r="S125" i="6"/>
  <c r="S124" i="6"/>
  <c r="S123" i="6"/>
  <c r="S122" i="6"/>
  <c r="S121" i="6"/>
  <c r="S120" i="6"/>
  <c r="S119" i="6"/>
  <c r="S118" i="6"/>
  <c r="S117" i="6"/>
  <c r="S116" i="6"/>
  <c r="S115" i="6"/>
  <c r="S114" i="6"/>
  <c r="S113" i="6"/>
  <c r="S112" i="6"/>
  <c r="S111" i="6"/>
  <c r="S110" i="6"/>
  <c r="S109" i="6"/>
  <c r="S108" i="6"/>
  <c r="S107" i="6"/>
  <c r="S106" i="6"/>
  <c r="S105" i="6"/>
  <c r="S104" i="6"/>
  <c r="S103" i="6"/>
  <c r="S102" i="6"/>
  <c r="S101" i="6"/>
  <c r="S100" i="6"/>
  <c r="S99" i="6"/>
  <c r="S98" i="6"/>
  <c r="S97" i="6"/>
  <c r="S96" i="6"/>
  <c r="S95" i="6"/>
  <c r="S94" i="6"/>
  <c r="S93" i="6"/>
  <c r="S92" i="6"/>
  <c r="S91" i="6"/>
  <c r="S90" i="6"/>
  <c r="S89" i="6"/>
  <c r="S88" i="6"/>
  <c r="S87" i="6"/>
  <c r="S86" i="6"/>
  <c r="S85" i="6"/>
  <c r="S84" i="6"/>
  <c r="S83" i="6"/>
  <c r="S82" i="6"/>
  <c r="S81" i="6"/>
  <c r="S80" i="6"/>
  <c r="S79" i="6"/>
  <c r="S78" i="6"/>
  <c r="S77" i="6"/>
  <c r="S76" i="6"/>
  <c r="S75" i="6"/>
  <c r="S74" i="6"/>
  <c r="S73" i="6"/>
  <c r="S72" i="6"/>
  <c r="S71" i="6"/>
  <c r="S70" i="6"/>
  <c r="S69" i="6"/>
  <c r="S68" i="6"/>
  <c r="S67" i="6"/>
  <c r="S66" i="6"/>
  <c r="S65" i="6"/>
  <c r="S64" i="6"/>
  <c r="S63" i="6"/>
  <c r="S62" i="6"/>
  <c r="S61" i="6"/>
  <c r="S60" i="6"/>
  <c r="S59" i="6"/>
  <c r="S58" i="6"/>
  <c r="S57" i="6"/>
  <c r="S56" i="6"/>
  <c r="S55" i="6"/>
  <c r="S54" i="6"/>
  <c r="S53" i="6"/>
  <c r="S52" i="6"/>
  <c r="S51" i="6"/>
  <c r="S50" i="6"/>
  <c r="S49" i="6"/>
  <c r="S48" i="6"/>
  <c r="S47" i="6"/>
  <c r="S46" i="6"/>
  <c r="S45" i="6"/>
  <c r="S44" i="6"/>
  <c r="S43" i="6"/>
  <c r="S42" i="6"/>
  <c r="S41" i="6"/>
  <c r="S40" i="6"/>
  <c r="S39" i="6"/>
  <c r="S38" i="6"/>
  <c r="S37" i="6"/>
  <c r="S36" i="6"/>
  <c r="S35" i="6"/>
  <c r="S34" i="6"/>
  <c r="S33" i="6"/>
  <c r="S32" i="6"/>
  <c r="S31" i="6"/>
  <c r="S30" i="6"/>
  <c r="S29" i="6"/>
  <c r="S28" i="6"/>
  <c r="S27" i="6"/>
  <c r="S26" i="6"/>
  <c r="S25" i="6"/>
  <c r="S24" i="6"/>
  <c r="S23" i="6"/>
  <c r="S22" i="6"/>
  <c r="S21" i="6"/>
  <c r="BB160" i="6"/>
  <c r="AY141" i="6"/>
  <c r="BB119" i="6"/>
  <c r="BB96" i="6"/>
  <c r="AY84" i="6"/>
  <c r="AY72" i="6"/>
  <c r="BC72" i="6"/>
  <c r="BB72" i="6"/>
  <c r="AZ57" i="6"/>
  <c r="AY57" i="6"/>
  <c r="AX53" i="6"/>
  <c r="AX20" i="6"/>
  <c r="BA144" i="6"/>
  <c r="BB32" i="6"/>
  <c r="BA32" i="6"/>
  <c r="AX32" i="6"/>
  <c r="BA25" i="6"/>
  <c r="BA186" i="6"/>
  <c r="AX160" i="6"/>
  <c r="BA141" i="6"/>
  <c r="BB24" i="6"/>
  <c r="BA24" i="6"/>
  <c r="AX24" i="6"/>
  <c r="AY32" i="6"/>
  <c r="AY25" i="6"/>
  <c r="G39" i="10"/>
  <c r="H39" i="10"/>
  <c r="H29" i="10"/>
  <c r="G28" i="10"/>
  <c r="H28" i="10"/>
  <c r="G27" i="10"/>
  <c r="H27" i="10"/>
  <c r="H35" i="10"/>
  <c r="G10" i="10"/>
  <c r="H10" i="10"/>
  <c r="H12" i="10"/>
  <c r="AZ20" i="6"/>
  <c r="BC186" i="6"/>
  <c r="BA96" i="6"/>
  <c r="BA100" i="6"/>
  <c r="BB121" i="6"/>
  <c r="AZ122" i="6"/>
  <c r="AZ136" i="6"/>
  <c r="AZ141" i="6"/>
  <c r="BC172" i="6"/>
  <c r="BB190" i="6"/>
  <c r="BC32" i="6"/>
  <c r="AX28" i="6"/>
  <c r="BC24" i="6"/>
  <c r="AZ24" i="6"/>
  <c r="G12" i="10"/>
  <c r="H40" i="10"/>
  <c r="G26" i="10"/>
  <c r="H26" i="10"/>
  <c r="G24" i="10"/>
  <c r="H24" i="10"/>
  <c r="G36" i="10"/>
  <c r="H36" i="10"/>
  <c r="G17" i="10"/>
  <c r="H17" i="10"/>
  <c r="G31" i="10"/>
  <c r="H31" i="10"/>
  <c r="G21" i="10"/>
  <c r="H21" i="10"/>
  <c r="G29" i="10"/>
  <c r="G37" i="10"/>
  <c r="H37" i="10"/>
  <c r="G35" i="10"/>
  <c r="G16" i="10"/>
  <c r="H16" i="10"/>
  <c r="G19" i="10"/>
  <c r="H19" i="10"/>
  <c r="G20" i="10"/>
  <c r="H20" i="10"/>
  <c r="G18" i="10"/>
  <c r="H18" i="10"/>
  <c r="G32" i="10"/>
  <c r="H32" i="10"/>
  <c r="G38" i="10"/>
  <c r="H38" i="10"/>
  <c r="G11" i="10"/>
  <c r="H11" i="10"/>
  <c r="G9" i="10"/>
  <c r="H9" i="10"/>
  <c r="BB25" i="6"/>
  <c r="BC25" i="6"/>
  <c r="BB28" i="6"/>
  <c r="BA29" i="6"/>
  <c r="BC33" i="6"/>
  <c r="BA151" i="6"/>
  <c r="AX96" i="6"/>
  <c r="AZ96" i="6"/>
  <c r="AZ25" i="6"/>
  <c r="BA57" i="6"/>
  <c r="BB57" i="6"/>
  <c r="AX57" i="6"/>
  <c r="BA72" i="6"/>
  <c r="AX72" i="6"/>
  <c r="AZ84" i="6"/>
  <c r="BA84" i="6"/>
  <c r="AX84" i="6"/>
  <c r="BC96" i="6"/>
  <c r="BC136" i="6"/>
  <c r="BB144" i="6"/>
  <c r="BB151" i="6"/>
  <c r="AX193" i="6"/>
  <c r="AZ207" i="6"/>
  <c r="BA165" i="6"/>
  <c r="AX154" i="6"/>
  <c r="BB211" i="6"/>
  <c r="AZ176" i="6"/>
  <c r="AZ165" i="6"/>
  <c r="G30" i="10"/>
  <c r="H30" i="10"/>
  <c r="G33" i="10"/>
  <c r="H33" i="10"/>
  <c r="BA189" i="6"/>
  <c r="AZ113" i="6"/>
  <c r="AY93" i="6"/>
  <c r="BC190" i="6"/>
  <c r="AY186" i="6"/>
  <c r="BC165" i="6"/>
  <c r="BB136" i="6"/>
  <c r="AY138" i="6"/>
  <c r="AX149" i="6"/>
  <c r="AX144" i="6"/>
  <c r="BA136" i="6"/>
  <c r="AY29" i="6"/>
  <c r="AX101" i="6"/>
  <c r="BA73" i="6"/>
  <c r="AZ93" i="6"/>
  <c r="AY113" i="6"/>
  <c r="AY153" i="6"/>
  <c r="BC198" i="6"/>
  <c r="BA163" i="6"/>
  <c r="AZ159" i="6"/>
  <c r="BB155" i="6"/>
  <c r="AY122" i="6"/>
  <c r="AX118" i="6"/>
  <c r="AX93" i="6"/>
  <c r="BB85" i="6"/>
  <c r="BA77" i="6"/>
  <c r="BC68" i="6"/>
  <c r="BA56" i="6"/>
  <c r="AX52" i="6"/>
  <c r="AX48" i="6"/>
  <c r="BA48" i="6"/>
  <c r="AZ48" i="6"/>
  <c r="AY198" i="6"/>
  <c r="AX105" i="6"/>
  <c r="BC118" i="6"/>
  <c r="BC120" i="6"/>
  <c r="BA198" i="6"/>
  <c r="AX161" i="6"/>
  <c r="BA93" i="6"/>
  <c r="BA159" i="6"/>
  <c r="AX155" i="6"/>
  <c r="BB40" i="6"/>
  <c r="BB48" i="6"/>
  <c r="AY48" i="6"/>
  <c r="BB52" i="6"/>
  <c r="AY66" i="6"/>
  <c r="BA85" i="6"/>
  <c r="BC93" i="6"/>
  <c r="BC97" i="6"/>
  <c r="BC69" i="6"/>
  <c r="AZ76" i="6"/>
  <c r="AY110" i="6"/>
  <c r="AX112" i="6"/>
  <c r="BB159" i="6"/>
  <c r="AZ155" i="6"/>
  <c r="BA137" i="6"/>
  <c r="BA124" i="6"/>
  <c r="AX122" i="6"/>
  <c r="AZ118" i="6"/>
  <c r="AX109" i="6"/>
  <c r="BB109" i="6"/>
  <c r="BA109" i="6"/>
  <c r="AY97" i="6"/>
  <c r="AY85" i="6"/>
  <c r="BC85" i="6"/>
  <c r="AZ70" i="6"/>
  <c r="AX68" i="6"/>
  <c r="BA68" i="6"/>
  <c r="BC64" i="6"/>
  <c r="BC206" i="6"/>
  <c r="AY206" i="6"/>
  <c r="AZ197" i="6"/>
  <c r="AY195" i="6"/>
  <c r="AY130" i="6"/>
  <c r="AX110" i="6"/>
  <c r="AY108" i="6"/>
  <c r="BB108" i="6"/>
  <c r="AY102" i="6"/>
  <c r="AY96" i="6"/>
  <c r="BA88" i="6"/>
  <c r="AZ88" i="6"/>
  <c r="BC84" i="6"/>
  <c r="BC80" i="6"/>
  <c r="AY76" i="6"/>
  <c r="BC76" i="6"/>
  <c r="BB76" i="6"/>
  <c r="BA65" i="6"/>
  <c r="AY49" i="6"/>
  <c r="BA142" i="6"/>
  <c r="BA139" i="6"/>
  <c r="BA197" i="6"/>
  <c r="BB169" i="6"/>
  <c r="AX166" i="6"/>
  <c r="AX37" i="6"/>
  <c r="AZ37" i="6"/>
  <c r="BC37" i="6"/>
  <c r="AY37" i="6"/>
  <c r="AX210" i="6"/>
  <c r="AZ135" i="6"/>
  <c r="AX135" i="6"/>
  <c r="AZ132" i="6"/>
  <c r="BC132" i="6"/>
  <c r="AY132" i="6"/>
  <c r="BB132" i="6"/>
  <c r="BB100" i="6"/>
  <c r="AZ100" i="6"/>
  <c r="BC100" i="6"/>
  <c r="AY100" i="6"/>
  <c r="BB53" i="6"/>
  <c r="AY53" i="6"/>
  <c r="AZ53" i="6"/>
  <c r="BA53" i="6"/>
  <c r="BC53" i="6"/>
  <c r="AY42" i="6"/>
  <c r="AZ164" i="6"/>
  <c r="BC139" i="6"/>
  <c r="AY139" i="6"/>
  <c r="AX139" i="6"/>
  <c r="BB37" i="6"/>
  <c r="AZ210" i="6"/>
  <c r="AZ204" i="6"/>
  <c r="BA37" i="6"/>
  <c r="BC202" i="6"/>
  <c r="AZ137" i="6"/>
  <c r="AZ125" i="6"/>
  <c r="BB68" i="6"/>
  <c r="BA105" i="6"/>
  <c r="BC105" i="6"/>
  <c r="AZ52" i="6"/>
  <c r="BB105" i="6"/>
  <c r="AY118" i="6"/>
  <c r="BB125" i="6"/>
  <c r="BC151" i="6"/>
  <c r="AX115" i="6"/>
  <c r="AX214" i="6"/>
  <c r="AY162" i="6"/>
  <c r="AZ73" i="6"/>
  <c r="BC88" i="6"/>
  <c r="AX88" i="6"/>
  <c r="AZ68" i="6"/>
  <c r="BC81" i="6"/>
  <c r="AX173" i="6"/>
  <c r="BA52" i="6"/>
  <c r="AX148" i="6"/>
  <c r="BA125" i="6"/>
  <c r="AX171" i="6"/>
  <c r="BB145" i="6"/>
  <c r="AY88" i="6"/>
  <c r="BC216" i="6"/>
  <c r="AX216" i="6"/>
  <c r="AY205" i="6"/>
  <c r="BA167" i="6"/>
  <c r="AZ167" i="6"/>
  <c r="BC92" i="6"/>
  <c r="AX76" i="6"/>
  <c r="BA76" i="6"/>
  <c r="BC195" i="6"/>
  <c r="AY120" i="6"/>
  <c r="BA80" i="6"/>
  <c r="AX206" i="6"/>
  <c r="BB80" i="6"/>
  <c r="AY219" i="6"/>
  <c r="BA195" i="6"/>
  <c r="BC73" i="6"/>
  <c r="AY112" i="6"/>
  <c r="AZ89" i="6"/>
  <c r="AZ149" i="6"/>
  <c r="BC112" i="6"/>
  <c r="BA206" i="6"/>
  <c r="AZ206" i="6"/>
  <c r="AX170" i="6"/>
  <c r="BC153" i="6"/>
  <c r="AX153" i="6"/>
  <c r="AZ153" i="6"/>
  <c r="AY41" i="6"/>
  <c r="BB41" i="6"/>
  <c r="BC41" i="6"/>
  <c r="AZ41" i="6"/>
  <c r="BA41" i="6"/>
  <c r="AZ36" i="6"/>
  <c r="BA164" i="6"/>
  <c r="AX74" i="6"/>
  <c r="AZ69" i="6"/>
  <c r="AX69" i="6"/>
  <c r="BB69" i="6"/>
  <c r="BA69" i="6"/>
  <c r="AY69" i="6"/>
  <c r="BA188" i="6"/>
  <c r="BB184" i="6"/>
  <c r="BA184" i="6"/>
  <c r="BA180" i="6"/>
  <c r="AX180" i="6"/>
  <c r="AZ180" i="6"/>
  <c r="AX113" i="6"/>
  <c r="BA113" i="6"/>
  <c r="BC147" i="6"/>
  <c r="AZ147" i="6"/>
  <c r="AX147" i="6"/>
  <c r="BB147" i="6"/>
  <c r="BB129" i="6"/>
  <c r="BA126" i="6"/>
  <c r="AX198" i="6"/>
  <c r="AZ198" i="6"/>
  <c r="BB163" i="6"/>
  <c r="BC121" i="6"/>
  <c r="AZ85" i="6"/>
  <c r="AY163" i="6"/>
  <c r="AX40" i="6"/>
  <c r="BB45" i="6"/>
  <c r="BA156" i="6"/>
  <c r="AX156" i="6"/>
  <c r="BB117" i="6"/>
  <c r="AZ40" i="6"/>
  <c r="AY40" i="6"/>
  <c r="BA40" i="6"/>
  <c r="BC36" i="6"/>
  <c r="BA36" i="6"/>
  <c r="BC40" i="6"/>
  <c r="BC214" i="6"/>
  <c r="BB214" i="6"/>
  <c r="AY214" i="6"/>
  <c r="AY159" i="6"/>
  <c r="BC159" i="6"/>
  <c r="AX159" i="6"/>
  <c r="AX49" i="6"/>
  <c r="BB49" i="6"/>
  <c r="BC44" i="6"/>
  <c r="AX44" i="6"/>
  <c r="BA44" i="6"/>
  <c r="AZ44" i="6"/>
  <c r="AY44" i="6"/>
  <c r="AZ28" i="6"/>
  <c r="BA28" i="6"/>
  <c r="AY28" i="6"/>
  <c r="BC28" i="6"/>
  <c r="AZ133" i="6"/>
  <c r="BA133" i="6"/>
  <c r="BB162" i="6"/>
  <c r="BA102" i="6"/>
  <c r="AX102" i="6"/>
  <c r="AX36" i="6"/>
  <c r="BB133" i="6"/>
  <c r="BA187" i="6"/>
  <c r="AX187" i="6"/>
  <c r="AY109" i="6"/>
  <c r="BC109" i="6"/>
  <c r="AY80" i="6"/>
  <c r="AZ80" i="6"/>
  <c r="AX80" i="6"/>
  <c r="AX60" i="6"/>
  <c r="AY36" i="6"/>
  <c r="BA117" i="6"/>
  <c r="AY187" i="6"/>
  <c r="BC208" i="6"/>
  <c r="BA190" i="6"/>
  <c r="AZ190" i="6"/>
  <c r="AX190" i="6"/>
  <c r="AY190" i="6"/>
  <c r="AX33" i="6"/>
  <c r="BA33" i="6"/>
  <c r="BB22" i="6"/>
  <c r="AX211" i="6"/>
  <c r="BB205" i="6"/>
  <c r="BA176" i="6"/>
  <c r="BB176" i="6"/>
  <c r="BC176" i="6"/>
  <c r="AY176" i="6"/>
  <c r="BB172" i="6"/>
  <c r="BA172" i="6"/>
  <c r="BC168" i="6"/>
  <c r="BB168" i="6"/>
  <c r="AX168" i="6"/>
  <c r="BA168" i="6"/>
  <c r="AY168" i="6"/>
  <c r="AZ168" i="6"/>
  <c r="AX163" i="6"/>
  <c r="BC163" i="6"/>
  <c r="AZ163" i="6"/>
  <c r="BA153" i="6"/>
  <c r="AZ139" i="6"/>
  <c r="BB139" i="6"/>
  <c r="AX125" i="6"/>
  <c r="BB112" i="6"/>
  <c r="BA112" i="6"/>
  <c r="BB180" i="6"/>
  <c r="AY180" i="6"/>
  <c r="BB171" i="6"/>
  <c r="BC171" i="6"/>
  <c r="AY167" i="6"/>
  <c r="AX167" i="6"/>
  <c r="BC162" i="6"/>
  <c r="BB157" i="6"/>
  <c r="BC157" i="6"/>
  <c r="AZ157" i="6"/>
  <c r="BC152" i="6"/>
  <c r="AY152" i="6"/>
  <c r="BB152" i="6"/>
  <c r="AY147" i="6"/>
  <c r="BA147" i="6"/>
  <c r="AY142" i="6"/>
  <c r="BC124" i="6"/>
  <c r="AX124" i="6"/>
  <c r="AZ49" i="6"/>
  <c r="BA49" i="6"/>
  <c r="BC49" i="6"/>
  <c r="AZ34" i="6"/>
  <c r="BC113" i="6"/>
  <c r="BB113" i="6"/>
  <c r="AY124" i="6"/>
  <c r="BC45" i="6"/>
  <c r="BC39" i="6"/>
  <c r="AY203" i="6"/>
  <c r="BC179" i="6"/>
  <c r="BA166" i="6"/>
  <c r="AZ161" i="6"/>
  <c r="AX151" i="6"/>
  <c r="AZ151" i="6"/>
  <c r="AY151" i="6"/>
  <c r="BC146" i="6"/>
  <c r="AX128" i="6"/>
  <c r="AZ108" i="6"/>
  <c r="BA108" i="6"/>
  <c r="AX94" i="6"/>
  <c r="AX77" i="6"/>
  <c r="AY77" i="6"/>
  <c r="BB77" i="6"/>
  <c r="BB73" i="6"/>
  <c r="AX73" i="6"/>
  <c r="BA45" i="6"/>
  <c r="AX45" i="6"/>
  <c r="AY30" i="6"/>
  <c r="AY45" i="6"/>
  <c r="BB124" i="6"/>
  <c r="BA210" i="6"/>
  <c r="BC210" i="6"/>
  <c r="AZ202" i="6"/>
  <c r="BA178" i="6"/>
  <c r="AY165" i="6"/>
  <c r="AX165" i="6"/>
  <c r="AX132" i="6"/>
  <c r="BA132" i="6"/>
  <c r="BC102" i="6"/>
  <c r="AZ102" i="6"/>
  <c r="BA54" i="6"/>
  <c r="BA104" i="6"/>
  <c r="AX104" i="6"/>
  <c r="AY104" i="6"/>
  <c r="AZ45" i="6"/>
  <c r="AZ124" i="6"/>
  <c r="AZ104" i="6"/>
  <c r="BC38" i="6"/>
  <c r="AY218" i="6"/>
  <c r="BA214" i="6"/>
  <c r="AZ214" i="6"/>
  <c r="AZ184" i="6"/>
  <c r="BB135" i="6"/>
  <c r="AY135" i="6"/>
  <c r="BC131" i="6"/>
  <c r="BC126" i="6"/>
  <c r="BC56" i="6"/>
  <c r="AZ211" i="6"/>
  <c r="BA171" i="6"/>
  <c r="AZ171" i="6"/>
  <c r="AZ138" i="6"/>
  <c r="BB175" i="6"/>
  <c r="BC60" i="6"/>
  <c r="AX143" i="6"/>
  <c r="AY81" i="6"/>
  <c r="BB64" i="6"/>
  <c r="AY56" i="6"/>
  <c r="AX175" i="6"/>
  <c r="AX56" i="6"/>
  <c r="AZ60" i="6"/>
  <c r="BB207" i="6"/>
  <c r="BC219" i="6"/>
  <c r="AY207" i="6"/>
  <c r="BA143" i="6"/>
  <c r="BB143" i="6"/>
  <c r="AX64" i="6"/>
  <c r="AY143" i="6"/>
  <c r="BC143" i="6"/>
  <c r="AZ81" i="6"/>
  <c r="AY60" i="6"/>
  <c r="BB56" i="6"/>
  <c r="AZ64" i="6"/>
  <c r="BA60" i="6"/>
  <c r="AZ175" i="6"/>
  <c r="AZ213" i="6"/>
  <c r="BB165" i="6"/>
  <c r="BC161" i="6"/>
  <c r="BA161" i="6"/>
  <c r="BA20" i="6"/>
  <c r="BC20" i="6"/>
  <c r="BB20" i="6"/>
  <c r="AY20" i="6"/>
  <c r="BB81" i="6"/>
  <c r="BA175" i="6"/>
  <c r="BB60" i="6"/>
  <c r="AY64" i="6"/>
  <c r="AX207" i="6"/>
  <c r="BB197" i="6"/>
  <c r="AX106" i="6"/>
  <c r="BA81" i="6"/>
  <c r="BC175" i="6"/>
  <c r="AZ56" i="6"/>
  <c r="AZ143" i="6"/>
  <c r="AY216" i="6"/>
  <c r="BA216" i="6"/>
  <c r="AY172" i="6"/>
  <c r="AX172" i="6"/>
  <c r="AZ172" i="6"/>
  <c r="BB149" i="6"/>
  <c r="BA140" i="6"/>
  <c r="AZ112" i="6"/>
  <c r="BC52" i="6"/>
  <c r="AY24" i="6"/>
  <c r="BC187" i="6"/>
  <c r="BB187" i="6"/>
  <c r="AX123" i="6"/>
  <c r="BC61" i="6"/>
  <c r="BB61" i="6"/>
  <c r="AY177" i="6"/>
  <c r="AX114" i="6"/>
  <c r="AY117" i="6"/>
  <c r="AZ187" i="6"/>
  <c r="BA174" i="6"/>
  <c r="BC117" i="6"/>
  <c r="AY114" i="6"/>
  <c r="AY61" i="6"/>
  <c r="BA89" i="6"/>
  <c r="BB210" i="6"/>
  <c r="AY154" i="6"/>
  <c r="BB154" i="6"/>
  <c r="BA150" i="6"/>
  <c r="AY140" i="6"/>
  <c r="BC140" i="6"/>
  <c r="AX140" i="6"/>
  <c r="BB140" i="6"/>
  <c r="AZ140" i="6"/>
  <c r="BA92" i="6"/>
  <c r="AZ92" i="6"/>
  <c r="AY92" i="6"/>
  <c r="AX92" i="6"/>
  <c r="BB92" i="6"/>
  <c r="AY131" i="6"/>
  <c r="BB131" i="6"/>
  <c r="BA120" i="6"/>
  <c r="AZ117" i="6"/>
  <c r="AZ123" i="6"/>
  <c r="BA61" i="6"/>
  <c r="AZ216" i="6"/>
  <c r="BB216" i="6"/>
  <c r="AX157" i="6"/>
  <c r="BA157" i="6"/>
  <c r="AY157" i="6"/>
  <c r="AZ105" i="6"/>
  <c r="AY105" i="6"/>
  <c r="AZ101" i="6"/>
  <c r="BA101" i="6"/>
  <c r="BC101" i="6"/>
  <c r="AY101" i="6"/>
  <c r="BB101" i="6"/>
  <c r="AY65" i="6"/>
  <c r="BB65" i="6"/>
  <c r="BC65" i="6"/>
  <c r="AZ65" i="6"/>
  <c r="AX65" i="6"/>
  <c r="AZ21" i="6"/>
  <c r="BA21" i="6"/>
  <c r="BA131" i="6"/>
  <c r="BA183" i="6"/>
  <c r="BB21" i="6"/>
  <c r="AX21" i="6"/>
  <c r="AY21" i="6"/>
  <c r="BC21" i="6"/>
  <c r="AY183" i="6"/>
  <c r="BB183" i="6"/>
  <c r="AZ120" i="6"/>
  <c r="AX120" i="6"/>
  <c r="AZ114" i="6"/>
  <c r="BB89" i="6"/>
  <c r="AX89" i="6"/>
  <c r="BC89" i="6"/>
  <c r="AZ131" i="6"/>
  <c r="BB127" i="6"/>
  <c r="AZ183" i="6"/>
  <c r="AX117" i="6"/>
  <c r="BC183" i="6"/>
  <c r="AZ61" i="6"/>
  <c r="AX61" i="6"/>
  <c r="BC201" i="6"/>
  <c r="BC108" i="6"/>
  <c r="AX108" i="6"/>
  <c r="BC29" i="6"/>
  <c r="BB29" i="6"/>
  <c r="AX29" i="6"/>
  <c r="AZ29" i="6"/>
  <c r="AX186" i="6"/>
  <c r="AX136" i="6"/>
  <c r="BB104" i="6"/>
  <c r="BC104" i="6"/>
  <c r="BC77" i="6"/>
  <c r="AZ77" i="6"/>
  <c r="BB74" i="6"/>
  <c r="AX85" i="6"/>
  <c r="BC57" i="6"/>
  <c r="AZ33" i="6"/>
  <c r="AY33" i="6"/>
  <c r="BC211" i="6"/>
  <c r="AX141" i="6"/>
  <c r="BB93" i="6"/>
  <c r="AY52" i="6"/>
  <c r="H23" i="10"/>
  <c r="H25" i="10"/>
  <c r="H22" i="10"/>
  <c r="AD211" i="6"/>
  <c r="AD203" i="6"/>
  <c r="AD199" i="6"/>
  <c r="AD195" i="6"/>
  <c r="AD162" i="6"/>
  <c r="BC213" i="6" l="1"/>
  <c r="AZ178" i="6"/>
  <c r="BB142" i="6"/>
  <c r="AY209" i="6"/>
  <c r="AY115" i="6"/>
  <c r="AZ209" i="6"/>
  <c r="AX209" i="6"/>
  <c r="AG209" i="6"/>
  <c r="AG162" i="6"/>
  <c r="AG150" i="6"/>
  <c r="AF178" i="6"/>
  <c r="AE205" i="6"/>
  <c r="AE178" i="6"/>
  <c r="AE146" i="6"/>
  <c r="BB123" i="6"/>
  <c r="AZ154" i="6"/>
  <c r="BA138" i="6"/>
  <c r="AX146" i="6"/>
  <c r="BB174" i="6"/>
  <c r="AZ205" i="6"/>
  <c r="AX205" i="6"/>
  <c r="BC142" i="6"/>
  <c r="AX138" i="6"/>
  <c r="AD178" i="6"/>
  <c r="AZ170" i="6"/>
  <c r="AX201" i="6"/>
  <c r="BC134" i="6"/>
  <c r="AY146" i="6"/>
  <c r="AX150" i="6"/>
  <c r="BA154" i="6"/>
  <c r="BC123" i="6"/>
  <c r="BA134" i="6"/>
  <c r="AZ201" i="6"/>
  <c r="BB146" i="6"/>
  <c r="AX213" i="6"/>
  <c r="BB158" i="6"/>
  <c r="AZ189" i="6"/>
  <c r="AY170" i="6"/>
  <c r="BB178" i="6"/>
  <c r="BA115" i="6"/>
  <c r="BA146" i="6"/>
  <c r="AZ142" i="6"/>
  <c r="BC158" i="6"/>
  <c r="BA123" i="6"/>
  <c r="AY126" i="6"/>
  <c r="BB186" i="6"/>
  <c r="BC115" i="6"/>
  <c r="AZ115" i="6"/>
  <c r="AY197" i="6"/>
  <c r="AZ166" i="6"/>
  <c r="AY178" i="6"/>
  <c r="BB115" i="6"/>
  <c r="BC119" i="6"/>
  <c r="BC170" i="6"/>
  <c r="BC138" i="6"/>
  <c r="BC178" i="6"/>
  <c r="AG216" i="6"/>
  <c r="AG205" i="6"/>
  <c r="AG178" i="6"/>
  <c r="AG161" i="6"/>
  <c r="AG146" i="6"/>
  <c r="AF213" i="6"/>
  <c r="AF189" i="6"/>
  <c r="AF146" i="6"/>
  <c r="AE201" i="6"/>
  <c r="AE154" i="6"/>
  <c r="AD154" i="6"/>
  <c r="AD115" i="6"/>
  <c r="AC124" i="6"/>
  <c r="AD170" i="6"/>
  <c r="BB201" i="6"/>
  <c r="AX134" i="6"/>
  <c r="AY150" i="6"/>
  <c r="BB134" i="6"/>
  <c r="AX197" i="6"/>
  <c r="AZ126" i="6"/>
  <c r="AX174" i="6"/>
  <c r="AX126" i="6"/>
  <c r="BA162" i="6"/>
  <c r="BC166" i="6"/>
  <c r="AY158" i="6"/>
  <c r="AZ162" i="6"/>
  <c r="AD186" i="6"/>
  <c r="BC189" i="6"/>
  <c r="AZ186" i="6"/>
  <c r="AY201" i="6"/>
  <c r="AY134" i="6"/>
  <c r="AY123" i="6"/>
  <c r="AY174" i="6"/>
  <c r="BB150" i="6"/>
  <c r="AZ150" i="6"/>
  <c r="BC154" i="6"/>
  <c r="AZ174" i="6"/>
  <c r="AZ134" i="6"/>
  <c r="AZ146" i="6"/>
  <c r="BA213" i="6"/>
  <c r="BB213" i="6"/>
  <c r="BB138" i="6"/>
  <c r="AZ158" i="6"/>
  <c r="AY189" i="6"/>
  <c r="BC35" i="6"/>
  <c r="BA170" i="6"/>
  <c r="AX178" i="6"/>
  <c r="BB166" i="6"/>
  <c r="AY213" i="6"/>
  <c r="BA205" i="6"/>
  <c r="BC205" i="6"/>
  <c r="BB126" i="6"/>
  <c r="AX142" i="6"/>
  <c r="BC150" i="6"/>
  <c r="AX189" i="6"/>
  <c r="AZ119" i="6"/>
  <c r="AY193" i="6"/>
  <c r="AZ193" i="6"/>
  <c r="AY166" i="6"/>
  <c r="AG213" i="6"/>
  <c r="AG154" i="6"/>
  <c r="AF186" i="6"/>
  <c r="AF154" i="6"/>
  <c r="AF142" i="6"/>
  <c r="AE216" i="6"/>
  <c r="AD150" i="6"/>
  <c r="AG157" i="6"/>
  <c r="AG138" i="6"/>
  <c r="AG115" i="6"/>
  <c r="AF123" i="6"/>
  <c r="AD123" i="6"/>
  <c r="AC214" i="6"/>
  <c r="AG165" i="6"/>
  <c r="AF138" i="6"/>
  <c r="AF115" i="6"/>
  <c r="AE115" i="6"/>
  <c r="AG142" i="6"/>
  <c r="AF157" i="6"/>
  <c r="AE142" i="6"/>
  <c r="AC142" i="6"/>
  <c r="AY215" i="6"/>
  <c r="AX215" i="6"/>
  <c r="AZ215" i="6"/>
  <c r="AC208" i="6"/>
  <c r="AE208" i="6"/>
  <c r="AZ208" i="6"/>
  <c r="BA208" i="6"/>
  <c r="BC200" i="6"/>
  <c r="BA200" i="6"/>
  <c r="AD192" i="6"/>
  <c r="AG192" i="6"/>
  <c r="AY192" i="6"/>
  <c r="BC192" i="6"/>
  <c r="AX192" i="6"/>
  <c r="AF181" i="6"/>
  <c r="BC181" i="6"/>
  <c r="AD181" i="6"/>
  <c r="AX181" i="6"/>
  <c r="BA181" i="6"/>
  <c r="AG169" i="6"/>
  <c r="AZ169" i="6"/>
  <c r="BC169" i="6"/>
  <c r="AX169" i="6"/>
  <c r="AD111" i="6"/>
  <c r="AG111" i="6"/>
  <c r="AY111" i="6"/>
  <c r="BB111" i="6"/>
  <c r="AE99" i="6"/>
  <c r="BC99" i="6"/>
  <c r="AY99" i="6"/>
  <c r="AZ67" i="6"/>
  <c r="BA67" i="6"/>
  <c r="BB63" i="6"/>
  <c r="AF63" i="6"/>
  <c r="AZ177" i="6"/>
  <c r="AZ219" i="6"/>
  <c r="BB208" i="6"/>
  <c r="BA192" i="6"/>
  <c r="AZ173" i="6"/>
  <c r="BB200" i="6"/>
  <c r="BA111" i="6"/>
  <c r="BB181" i="6"/>
  <c r="AS9" i="6"/>
  <c r="AS10" i="6"/>
  <c r="AS11" i="6" s="1"/>
  <c r="V14" i="6" s="1"/>
  <c r="AG218" i="6"/>
  <c r="AF218" i="6"/>
  <c r="AG211" i="6"/>
  <c r="AY211" i="6"/>
  <c r="BA211" i="6"/>
  <c r="BC207" i="6"/>
  <c r="AD207" i="6"/>
  <c r="AG203" i="6"/>
  <c r="AZ203" i="6"/>
  <c r="BA203" i="6"/>
  <c r="BB203" i="6"/>
  <c r="AX203" i="6"/>
  <c r="BC203" i="6"/>
  <c r="BB195" i="6"/>
  <c r="AZ195" i="6"/>
  <c r="AX195" i="6"/>
  <c r="AE184" i="6"/>
  <c r="AY184" i="6"/>
  <c r="AX184" i="6"/>
  <c r="BC184" i="6"/>
  <c r="AD160" i="6"/>
  <c r="AC160" i="6"/>
  <c r="AG160" i="6"/>
  <c r="AZ160" i="6"/>
  <c r="AY160" i="6"/>
  <c r="BA160" i="6"/>
  <c r="AC156" i="6"/>
  <c r="AD156" i="6"/>
  <c r="AF156" i="6"/>
  <c r="AY156" i="6"/>
  <c r="BB156" i="6"/>
  <c r="AE152" i="6"/>
  <c r="AZ152" i="6"/>
  <c r="AX152" i="6"/>
  <c r="BA152" i="6"/>
  <c r="AD144" i="6"/>
  <c r="AZ144" i="6"/>
  <c r="AY144" i="6"/>
  <c r="BC144" i="6"/>
  <c r="AF141" i="6"/>
  <c r="BB141" i="6"/>
  <c r="BC141" i="6"/>
  <c r="AC137" i="6"/>
  <c r="BB137" i="6"/>
  <c r="AY137" i="6"/>
  <c r="AX137" i="6"/>
  <c r="BC137" i="6"/>
  <c r="AC133" i="6"/>
  <c r="AG133" i="6"/>
  <c r="AY133" i="6"/>
  <c r="BC133" i="6"/>
  <c r="AF133" i="6"/>
  <c r="AX133" i="6"/>
  <c r="AF129" i="6"/>
  <c r="BC129" i="6"/>
  <c r="BA129" i="6"/>
  <c r="AY129" i="6"/>
  <c r="AF125" i="6"/>
  <c r="BC125" i="6"/>
  <c r="AY125" i="6"/>
  <c r="AG118" i="6"/>
  <c r="AF118" i="6"/>
  <c r="BA118" i="6"/>
  <c r="BB118" i="6"/>
  <c r="AD114" i="6"/>
  <c r="BA114" i="6"/>
  <c r="BC114" i="6"/>
  <c r="BB114" i="6"/>
  <c r="AZ110" i="6"/>
  <c r="BC110" i="6"/>
  <c r="AF106" i="6"/>
  <c r="AE106" i="6"/>
  <c r="AE102" i="6"/>
  <c r="AF102" i="6"/>
  <c r="BB102" i="6"/>
  <c r="AG86" i="6"/>
  <c r="AZ86" i="6"/>
  <c r="AG82" i="6"/>
  <c r="AY82" i="6"/>
  <c r="AG74" i="6"/>
  <c r="BA74" i="6"/>
  <c r="AE70" i="6"/>
  <c r="AG70" i="6"/>
  <c r="AY70" i="6"/>
  <c r="AG66" i="6"/>
  <c r="BC66" i="6"/>
  <c r="BA66" i="6"/>
  <c r="AG62" i="6"/>
  <c r="BC62" i="6"/>
  <c r="AE58" i="6"/>
  <c r="AY58" i="6"/>
  <c r="BA58" i="6"/>
  <c r="AG54" i="6"/>
  <c r="AX54" i="6"/>
  <c r="AG50" i="6"/>
  <c r="BB50" i="6"/>
  <c r="BA50" i="6"/>
  <c r="AG46" i="6"/>
  <c r="AY46" i="6"/>
  <c r="BA46" i="6"/>
  <c r="AD38" i="6"/>
  <c r="AG38" i="6"/>
  <c r="AX38" i="6"/>
  <c r="AY38" i="6"/>
  <c r="AG30" i="6"/>
  <c r="BC30" i="6"/>
  <c r="BB30" i="6"/>
  <c r="AD26" i="6"/>
  <c r="AG26" i="6"/>
  <c r="AF22" i="6"/>
  <c r="AX22" i="6"/>
  <c r="AF219" i="6"/>
  <c r="BB219" i="6"/>
  <c r="AF196" i="6"/>
  <c r="AE196" i="6"/>
  <c r="AX196" i="6"/>
  <c r="BA196" i="6"/>
  <c r="AZ196" i="6"/>
  <c r="AG177" i="6"/>
  <c r="AF177" i="6"/>
  <c r="BA177" i="6"/>
  <c r="AX47" i="6"/>
  <c r="AY181" i="6"/>
  <c r="AX111" i="6"/>
  <c r="AZ192" i="6"/>
  <c r="AX177" i="6"/>
  <c r="BC177" i="6"/>
  <c r="AX219" i="6"/>
  <c r="BA215" i="6"/>
  <c r="AZ99" i="6"/>
  <c r="AZ39" i="6"/>
  <c r="BB192" i="6"/>
  <c r="BB196" i="6"/>
  <c r="AG34" i="6"/>
  <c r="AC204" i="6"/>
  <c r="AY204" i="6"/>
  <c r="AD173" i="6"/>
  <c r="AY173" i="6"/>
  <c r="BB173" i="6"/>
  <c r="BA173" i="6"/>
  <c r="AF173" i="6"/>
  <c r="AD103" i="6"/>
  <c r="AZ103" i="6"/>
  <c r="AE31" i="6"/>
  <c r="AX31" i="6"/>
  <c r="AX208" i="6"/>
  <c r="BB215" i="6"/>
  <c r="AD215" i="6"/>
  <c r="AD219" i="6"/>
  <c r="BA219" i="6"/>
  <c r="BB99" i="6"/>
  <c r="AZ107" i="6"/>
  <c r="AX99" i="6"/>
  <c r="AZ111" i="6"/>
  <c r="BC196" i="6"/>
  <c r="AY169" i="6"/>
  <c r="AY208" i="6"/>
  <c r="AX204" i="6"/>
  <c r="BA169" i="6"/>
  <c r="AZ181" i="6"/>
  <c r="E7" i="19"/>
  <c r="E9" i="19" s="1"/>
  <c r="E15" i="19" s="1"/>
  <c r="AG58" i="6"/>
  <c r="AF192" i="6"/>
  <c r="AE110" i="6"/>
  <c r="AC163" i="6"/>
  <c r="AG163" i="6"/>
  <c r="AF163" i="6"/>
  <c r="AC147" i="6"/>
  <c r="AG147" i="6"/>
  <c r="AF136" i="6"/>
  <c r="AE136" i="6"/>
  <c r="AC132" i="6"/>
  <c r="AE132" i="6"/>
  <c r="AG132" i="6"/>
  <c r="AC182" i="6"/>
  <c r="AD182" i="6"/>
  <c r="AF174" i="6"/>
  <c r="AD174" i="6"/>
  <c r="AG174" i="6"/>
  <c r="AC170" i="6"/>
  <c r="AG170" i="6"/>
  <c r="AE170" i="6"/>
  <c r="AF170" i="6"/>
  <c r="D8" i="12"/>
  <c r="AY22" i="6"/>
  <c r="C43" i="10"/>
  <c r="AG22" i="6"/>
  <c r="AD22" i="6"/>
  <c r="AZ22" i="6"/>
  <c r="AK20" i="6"/>
  <c r="AX26" i="6"/>
  <c r="AZ26" i="6"/>
  <c r="AE24" i="6"/>
  <c r="AD23" i="6"/>
  <c r="BB23" i="6"/>
  <c r="AC196" i="6"/>
  <c r="AC189" i="6"/>
  <c r="AG189" i="6"/>
  <c r="AD172" i="6"/>
  <c r="AG172" i="6"/>
  <c r="AE144" i="6"/>
  <c r="AF144" i="6"/>
  <c r="AC141" i="6"/>
  <c r="AG141" i="6"/>
  <c r="AC118" i="6"/>
  <c r="AD118" i="6"/>
  <c r="AC114" i="6"/>
  <c r="AE114" i="6"/>
  <c r="AF114" i="6"/>
  <c r="AC99" i="6"/>
  <c r="AG99" i="6"/>
  <c r="AC136" i="6"/>
  <c r="AD136" i="6"/>
  <c r="AG136" i="6"/>
  <c r="AC117" i="6"/>
  <c r="AG117" i="6"/>
  <c r="AC102" i="6"/>
  <c r="AD102" i="6"/>
  <c r="AE192" i="6"/>
  <c r="AD198" i="6"/>
  <c r="AG198" i="6"/>
  <c r="AC184" i="6"/>
  <c r="AD184" i="6"/>
  <c r="AG184" i="6"/>
  <c r="AC139" i="6"/>
  <c r="AF139" i="6"/>
  <c r="AC120" i="6"/>
  <c r="AF120" i="6"/>
  <c r="AC105" i="6"/>
  <c r="AG105" i="6"/>
  <c r="AC89" i="6"/>
  <c r="AG89" i="6"/>
  <c r="AC73" i="6"/>
  <c r="AG73" i="6"/>
  <c r="AC61" i="6"/>
  <c r="AF61" i="6"/>
  <c r="AC57" i="6"/>
  <c r="AG57" i="6"/>
  <c r="AC53" i="6"/>
  <c r="AF53" i="6"/>
  <c r="AC45" i="6"/>
  <c r="AF45" i="6"/>
  <c r="AC41" i="6"/>
  <c r="AG41" i="6"/>
  <c r="AC37" i="6"/>
  <c r="AF37" i="6"/>
  <c r="AC29" i="6"/>
  <c r="AF29" i="6"/>
  <c r="AC25" i="6"/>
  <c r="AG25" i="6"/>
  <c r="AC21" i="6"/>
  <c r="AF21" i="6"/>
  <c r="AG214" i="6"/>
  <c r="AG208" i="6"/>
  <c r="AG181" i="6"/>
  <c r="AG173" i="6"/>
  <c r="AG137" i="6"/>
  <c r="AG114" i="6"/>
  <c r="AG109" i="6"/>
  <c r="AG69" i="6"/>
  <c r="AG37" i="6"/>
  <c r="AF208" i="6"/>
  <c r="AF184" i="6"/>
  <c r="AF137" i="6"/>
  <c r="AF113" i="6"/>
  <c r="AF99" i="6"/>
  <c r="AF89" i="6"/>
  <c r="AF81" i="6"/>
  <c r="AF73" i="6"/>
  <c r="AF65" i="6"/>
  <c r="AF57" i="6"/>
  <c r="AF25" i="6"/>
  <c r="AE214" i="6"/>
  <c r="AE186" i="6"/>
  <c r="AE166" i="6"/>
  <c r="AE147" i="6"/>
  <c r="AE139" i="6"/>
  <c r="AE120" i="6"/>
  <c r="AE111" i="6"/>
  <c r="AD208" i="6"/>
  <c r="AD132" i="6"/>
  <c r="AD99" i="6"/>
  <c r="AE190" i="6"/>
  <c r="AC190" i="6"/>
  <c r="AF190" i="6"/>
  <c r="AC172" i="6"/>
  <c r="AC166" i="6"/>
  <c r="AC144" i="6"/>
  <c r="AC138" i="6"/>
  <c r="AE138" i="6"/>
  <c r="AD126" i="6"/>
  <c r="AF126" i="6"/>
  <c r="AG126" i="6"/>
  <c r="AC123" i="6"/>
  <c r="AE123" i="6"/>
  <c r="F14" i="26"/>
  <c r="H13" i="10"/>
  <c r="F15" i="26"/>
  <c r="F21" i="26" s="1"/>
  <c r="F31" i="26" s="1"/>
  <c r="F16" i="26"/>
  <c r="E43" i="10"/>
  <c r="AC149" i="6"/>
  <c r="AF149" i="6"/>
  <c r="AG149" i="6"/>
  <c r="AC128" i="6"/>
  <c r="AD128" i="6"/>
  <c r="AG128" i="6"/>
  <c r="AF128" i="6"/>
  <c r="AC107" i="6"/>
  <c r="AX107" i="6"/>
  <c r="AE107" i="6"/>
  <c r="AF107" i="6"/>
  <c r="BB107" i="6"/>
  <c r="AC83" i="6"/>
  <c r="AD83" i="6"/>
  <c r="AG83" i="6"/>
  <c r="BB83" i="6"/>
  <c r="AF83" i="6"/>
  <c r="AZ83" i="6"/>
  <c r="AC79" i="6"/>
  <c r="AG79" i="6"/>
  <c r="AE79" i="6"/>
  <c r="AD79" i="6"/>
  <c r="AZ79" i="6"/>
  <c r="AX79" i="6"/>
  <c r="AC75" i="6"/>
  <c r="AD75" i="6"/>
  <c r="AF75" i="6"/>
  <c r="AG75" i="6"/>
  <c r="BC75" i="6"/>
  <c r="BA75" i="6"/>
  <c r="AC71" i="6"/>
  <c r="AG71" i="6"/>
  <c r="AE71" i="6"/>
  <c r="AF71" i="6"/>
  <c r="AD71" i="6"/>
  <c r="AZ71" i="6"/>
  <c r="AC67" i="6"/>
  <c r="AD67" i="6"/>
  <c r="AG67" i="6"/>
  <c r="AE67" i="6"/>
  <c r="AF67" i="6"/>
  <c r="AY67" i="6"/>
  <c r="AC63" i="6"/>
  <c r="AE63" i="6"/>
  <c r="AG63" i="6"/>
  <c r="AD63" i="6"/>
  <c r="AC59" i="6"/>
  <c r="AD59" i="6"/>
  <c r="AF59" i="6"/>
  <c r="AG59" i="6"/>
  <c r="AY59" i="6"/>
  <c r="AE59" i="6"/>
  <c r="AC55" i="6"/>
  <c r="AG55" i="6"/>
  <c r="BC55" i="6"/>
  <c r="AF55" i="6"/>
  <c r="AD55" i="6"/>
  <c r="AC51" i="6"/>
  <c r="AD51" i="6"/>
  <c r="AG51" i="6"/>
  <c r="BC51" i="6"/>
  <c r="AE51" i="6"/>
  <c r="AX51" i="6"/>
  <c r="AF51" i="6"/>
  <c r="AZ51" i="6"/>
  <c r="AC47" i="6"/>
  <c r="AG47" i="6"/>
  <c r="BA47" i="6"/>
  <c r="AD47" i="6"/>
  <c r="AC43" i="6"/>
  <c r="AD43" i="6"/>
  <c r="AF43" i="6"/>
  <c r="AG43" i="6"/>
  <c r="AE43" i="6"/>
  <c r="AC39" i="6"/>
  <c r="AG39" i="6"/>
  <c r="AF39" i="6"/>
  <c r="AD39" i="6"/>
  <c r="AC35" i="6"/>
  <c r="AG35" i="6"/>
  <c r="AE35" i="6"/>
  <c r="AF35" i="6"/>
  <c r="AC23" i="6"/>
  <c r="AG23" i="6"/>
  <c r="AF23" i="6"/>
  <c r="BB27" i="6"/>
  <c r="BC83" i="6"/>
  <c r="AZ31" i="6"/>
  <c r="BC31" i="6"/>
  <c r="AZ55" i="6"/>
  <c r="AX71" i="6"/>
  <c r="AZ145" i="6"/>
  <c r="AY145" i="6"/>
  <c r="BB218" i="6"/>
  <c r="AX75" i="6"/>
  <c r="AX164" i="6"/>
  <c r="BA27" i="6"/>
  <c r="BA59" i="6"/>
  <c r="BB67" i="6"/>
  <c r="AX83" i="6"/>
  <c r="AY107" i="6"/>
  <c r="AY83" i="6"/>
  <c r="AY75" i="6"/>
  <c r="AY128" i="6"/>
  <c r="AG164" i="6"/>
  <c r="AG145" i="6"/>
  <c r="AG107" i="6"/>
  <c r="AF47" i="6"/>
  <c r="AE75" i="6"/>
  <c r="AE55" i="6"/>
  <c r="AE23" i="6"/>
  <c r="AC176" i="6"/>
  <c r="AE176" i="6"/>
  <c r="AX176" i="6"/>
  <c r="AG176" i="6"/>
  <c r="AF176" i="6"/>
  <c r="AC169" i="6"/>
  <c r="AF169" i="6"/>
  <c r="AC152" i="6"/>
  <c r="AF152" i="6"/>
  <c r="AD152" i="6"/>
  <c r="AG152" i="6"/>
  <c r="AC131" i="6"/>
  <c r="AE131" i="6"/>
  <c r="AX131" i="6"/>
  <c r="AG131" i="6"/>
  <c r="AC110" i="6"/>
  <c r="AF110" i="6"/>
  <c r="AD110" i="6"/>
  <c r="BA110" i="6"/>
  <c r="AG110" i="6"/>
  <c r="BB110" i="6"/>
  <c r="AC200" i="6"/>
  <c r="AG200" i="6"/>
  <c r="AD200" i="6"/>
  <c r="AE200" i="6"/>
  <c r="AZ200" i="6"/>
  <c r="AC27" i="6"/>
  <c r="AF27" i="6"/>
  <c r="AG27" i="6"/>
  <c r="AE27" i="6"/>
  <c r="AX27" i="6"/>
  <c r="AD27" i="6"/>
  <c r="BC27" i="6"/>
  <c r="AZ47" i="6"/>
  <c r="BA35" i="6"/>
  <c r="BC23" i="6"/>
  <c r="BC71" i="6"/>
  <c r="AX55" i="6"/>
  <c r="BB31" i="6"/>
  <c r="BB59" i="6"/>
  <c r="BB47" i="6"/>
  <c r="AY35" i="6"/>
  <c r="AX43" i="6"/>
  <c r="AX67" i="6"/>
  <c r="AX200" i="6"/>
  <c r="BA83" i="6"/>
  <c r="AY31" i="6"/>
  <c r="BC149" i="6"/>
  <c r="BC128" i="6"/>
  <c r="BA71" i="6"/>
  <c r="BA218" i="6"/>
  <c r="AY79" i="6"/>
  <c r="BC218" i="6"/>
  <c r="AX59" i="6"/>
  <c r="BC67" i="6"/>
  <c r="BA149" i="6"/>
  <c r="BC145" i="6"/>
  <c r="BA145" i="6"/>
  <c r="BA51" i="6"/>
  <c r="AX145" i="6"/>
  <c r="AF31" i="6"/>
  <c r="AE128" i="6"/>
  <c r="AE83" i="6"/>
  <c r="AD35" i="6"/>
  <c r="AC206" i="6"/>
  <c r="AE206" i="6"/>
  <c r="AG206" i="6"/>
  <c r="AD206" i="6"/>
  <c r="AF206" i="6"/>
  <c r="AC155" i="6"/>
  <c r="AG155" i="6"/>
  <c r="BC155" i="6"/>
  <c r="BA155" i="6"/>
  <c r="AE155" i="6"/>
  <c r="AY155" i="6"/>
  <c r="AF155" i="6"/>
  <c r="AC134" i="6"/>
  <c r="AG134" i="6"/>
  <c r="AE134" i="6"/>
  <c r="AF134" i="6"/>
  <c r="BA119" i="6"/>
  <c r="AY119" i="6"/>
  <c r="AE119" i="6"/>
  <c r="AG119" i="6"/>
  <c r="AX119" i="6"/>
  <c r="AC101" i="6"/>
  <c r="AF101" i="6"/>
  <c r="AD164" i="6"/>
  <c r="AC164" i="6"/>
  <c r="AF164" i="6"/>
  <c r="BB164" i="6"/>
  <c r="AE164" i="6"/>
  <c r="AC31" i="6"/>
  <c r="AD31" i="6"/>
  <c r="AG31" i="6"/>
  <c r="AY55" i="6"/>
  <c r="BB51" i="6"/>
  <c r="AX218" i="6"/>
  <c r="BA63" i="6"/>
  <c r="AX23" i="6"/>
  <c r="BA107" i="6"/>
  <c r="BC43" i="6"/>
  <c r="BC59" i="6"/>
  <c r="BB55" i="6"/>
  <c r="BA39" i="6"/>
  <c r="AY23" i="6"/>
  <c r="BC107" i="6"/>
  <c r="BC63" i="6"/>
  <c r="AX63" i="6"/>
  <c r="BB43" i="6"/>
  <c r="BA79" i="6"/>
  <c r="BA31" i="6"/>
  <c r="BC47" i="6"/>
  <c r="BA23" i="6"/>
  <c r="AZ63" i="6"/>
  <c r="AX39" i="6"/>
  <c r="AZ35" i="6"/>
  <c r="BB35" i="6"/>
  <c r="BB39" i="6"/>
  <c r="AZ43" i="6"/>
  <c r="AZ128" i="6"/>
  <c r="AZ23" i="6"/>
  <c r="AY63" i="6"/>
  <c r="AY164" i="6"/>
  <c r="AY149" i="6"/>
  <c r="BA128" i="6"/>
  <c r="BB128" i="6"/>
  <c r="BB71" i="6"/>
  <c r="BB75" i="6"/>
  <c r="BC79" i="6"/>
  <c r="AY200" i="6"/>
  <c r="AY47" i="6"/>
  <c r="AZ59" i="6"/>
  <c r="BA43" i="6"/>
  <c r="AY27" i="6"/>
  <c r="AF200" i="6"/>
  <c r="AF145" i="6"/>
  <c r="AF79" i="6"/>
  <c r="AE39" i="6"/>
  <c r="AC197" i="6"/>
  <c r="AD197" i="6"/>
  <c r="AE197" i="6"/>
  <c r="AF197" i="6"/>
  <c r="AG197" i="6"/>
  <c r="AD158" i="6"/>
  <c r="AC158" i="6"/>
  <c r="AX158" i="6"/>
  <c r="AF158" i="6"/>
  <c r="AE158" i="6"/>
  <c r="AG158" i="6"/>
  <c r="AC140" i="6"/>
  <c r="AE140" i="6"/>
  <c r="AG140" i="6"/>
  <c r="AC125" i="6"/>
  <c r="AG125" i="6"/>
  <c r="AC122" i="6"/>
  <c r="AE122" i="6"/>
  <c r="AF122" i="6"/>
  <c r="AG122" i="6"/>
  <c r="AD122" i="6"/>
  <c r="BA122" i="6"/>
  <c r="BB122" i="6"/>
  <c r="BC122" i="6"/>
  <c r="AC104" i="6"/>
  <c r="AG104" i="6"/>
  <c r="AD104" i="6"/>
  <c r="AF104" i="6"/>
  <c r="AD216" i="6"/>
  <c r="AC198" i="6"/>
  <c r="AC192" i="6"/>
  <c r="AC126" i="6"/>
  <c r="AD212" i="6"/>
  <c r="BA212" i="6"/>
  <c r="AY212" i="6"/>
  <c r="BB212" i="6"/>
  <c r="AG212" i="6"/>
  <c r="AC212" i="6"/>
  <c r="BC212" i="6"/>
  <c r="AF212" i="6"/>
  <c r="AX212" i="6"/>
  <c r="AC194" i="6"/>
  <c r="AD194" i="6"/>
  <c r="BC194" i="6"/>
  <c r="AY194" i="6"/>
  <c r="AZ194" i="6"/>
  <c r="AX194" i="6"/>
  <c r="BB194" i="6"/>
  <c r="AF194" i="6"/>
  <c r="AE194" i="6"/>
  <c r="BA194" i="6"/>
  <c r="AG194" i="6"/>
  <c r="AC191" i="6"/>
  <c r="AF191" i="6"/>
  <c r="AE191" i="6"/>
  <c r="AG191" i="6"/>
  <c r="AX191" i="6"/>
  <c r="BB191" i="6"/>
  <c r="AD191" i="6"/>
  <c r="AY191" i="6"/>
  <c r="AE185" i="6"/>
  <c r="AC185" i="6"/>
  <c r="AD185" i="6"/>
  <c r="AX185" i="6"/>
  <c r="AZ185" i="6"/>
  <c r="AY185" i="6"/>
  <c r="BB185" i="6"/>
  <c r="AD179" i="6"/>
  <c r="AC179" i="6"/>
  <c r="AE179" i="6"/>
  <c r="AF179" i="6"/>
  <c r="AG179" i="6"/>
  <c r="BA179" i="6"/>
  <c r="AZ179" i="6"/>
  <c r="AY179" i="6"/>
  <c r="AC116" i="6"/>
  <c r="AF116" i="6"/>
  <c r="BA116" i="6"/>
  <c r="AX116" i="6"/>
  <c r="BC116" i="6"/>
  <c r="AZ116" i="6"/>
  <c r="AD116" i="6"/>
  <c r="AG116" i="6"/>
  <c r="BB116" i="6"/>
  <c r="AY116" i="6"/>
  <c r="AC98" i="6"/>
  <c r="AF98" i="6"/>
  <c r="BB98" i="6"/>
  <c r="BA98" i="6"/>
  <c r="AE98" i="6"/>
  <c r="AZ98" i="6"/>
  <c r="AY98" i="6"/>
  <c r="AC95" i="6"/>
  <c r="AF95" i="6"/>
  <c r="AG95" i="6"/>
  <c r="BC95" i="6"/>
  <c r="AD95" i="6"/>
  <c r="AE95" i="6"/>
  <c r="AX95" i="6"/>
  <c r="BA95" i="6"/>
  <c r="AY95" i="6"/>
  <c r="AC91" i="6"/>
  <c r="AF91" i="6"/>
  <c r="AG91" i="6"/>
  <c r="BA91" i="6"/>
  <c r="AX91" i="6"/>
  <c r="AE91" i="6"/>
  <c r="AD91" i="6"/>
  <c r="BC91" i="6"/>
  <c r="BB91" i="6"/>
  <c r="AC87" i="6"/>
  <c r="AF87" i="6"/>
  <c r="AD87" i="6"/>
  <c r="AG87" i="6"/>
  <c r="BB87" i="6"/>
  <c r="BA87" i="6"/>
  <c r="AE87" i="6"/>
  <c r="BC87" i="6"/>
  <c r="AZ87" i="6"/>
  <c r="AX87" i="6"/>
  <c r="AF185" i="6"/>
  <c r="AC217" i="6"/>
  <c r="BA217" i="6"/>
  <c r="AX217" i="6"/>
  <c r="AZ217" i="6"/>
  <c r="AD217" i="6"/>
  <c r="AF217" i="6"/>
  <c r="BB217" i="6"/>
  <c r="AY217" i="6"/>
  <c r="AC202" i="6"/>
  <c r="AE202" i="6"/>
  <c r="BA202" i="6"/>
  <c r="AD202" i="6"/>
  <c r="BB202" i="6"/>
  <c r="AF202" i="6"/>
  <c r="AX202" i="6"/>
  <c r="AC199" i="6"/>
  <c r="AE199" i="6"/>
  <c r="AF199" i="6"/>
  <c r="AG199" i="6"/>
  <c r="BA199" i="6"/>
  <c r="AY199" i="6"/>
  <c r="AX199" i="6"/>
  <c r="AZ199" i="6"/>
  <c r="AC193" i="6"/>
  <c r="AF193" i="6"/>
  <c r="AG193" i="6"/>
  <c r="BB193" i="6"/>
  <c r="AF188" i="6"/>
  <c r="BB188" i="6"/>
  <c r="AZ188" i="6"/>
  <c r="AG188" i="6"/>
  <c r="BC188" i="6"/>
  <c r="AD188" i="6"/>
  <c r="AY188" i="6"/>
  <c r="AF182" i="6"/>
  <c r="AZ182" i="6"/>
  <c r="BB182" i="6"/>
  <c r="AE182" i="6"/>
  <c r="BC182" i="6"/>
  <c r="AC148" i="6"/>
  <c r="AF148" i="6"/>
  <c r="AY148" i="6"/>
  <c r="BC148" i="6"/>
  <c r="AD148" i="6"/>
  <c r="AG148" i="6"/>
  <c r="BB148" i="6"/>
  <c r="AC130" i="6"/>
  <c r="AF130" i="6"/>
  <c r="BA130" i="6"/>
  <c r="AX130" i="6"/>
  <c r="AE130" i="6"/>
  <c r="BB130" i="6"/>
  <c r="AZ130" i="6"/>
  <c r="AC127" i="6"/>
  <c r="AF127" i="6"/>
  <c r="AD127" i="6"/>
  <c r="AG127" i="6"/>
  <c r="AX127" i="6"/>
  <c r="BC127" i="6"/>
  <c r="AE127" i="6"/>
  <c r="AY127" i="6"/>
  <c r="AC121" i="6"/>
  <c r="AF121" i="6"/>
  <c r="AZ121" i="6"/>
  <c r="AG121" i="6"/>
  <c r="BA121" i="6"/>
  <c r="AY121" i="6"/>
  <c r="AX121" i="6"/>
  <c r="AC106" i="6"/>
  <c r="AD106" i="6"/>
  <c r="BA106" i="6"/>
  <c r="AY106" i="6"/>
  <c r="BC106" i="6"/>
  <c r="AC103" i="6"/>
  <c r="AF103" i="6"/>
  <c r="AG103" i="6"/>
  <c r="AX103" i="6"/>
  <c r="AY103" i="6"/>
  <c r="AE103" i="6"/>
  <c r="BA103" i="6"/>
  <c r="BC103" i="6"/>
  <c r="BB103" i="6"/>
  <c r="AC97" i="6"/>
  <c r="AZ97" i="6"/>
  <c r="BB97" i="6"/>
  <c r="AF97" i="6"/>
  <c r="BA97" i="6"/>
  <c r="AC94" i="6"/>
  <c r="AD94" i="6"/>
  <c r="AE94" i="6"/>
  <c r="BC94" i="6"/>
  <c r="AZ94" i="6"/>
  <c r="AF94" i="6"/>
  <c r="AG94" i="6"/>
  <c r="BA94" i="6"/>
  <c r="AY94" i="6"/>
  <c r="AC90" i="6"/>
  <c r="AE90" i="6"/>
  <c r="AZ90" i="6"/>
  <c r="AF90" i="6"/>
  <c r="AY90" i="6"/>
  <c r="AG90" i="6"/>
  <c r="BC90" i="6"/>
  <c r="BB90" i="6"/>
  <c r="AC86" i="6"/>
  <c r="AY86" i="6"/>
  <c r="BA86" i="6"/>
  <c r="AE86" i="6"/>
  <c r="BB86" i="6"/>
  <c r="AD86" i="6"/>
  <c r="AF86" i="6"/>
  <c r="AX86" i="6"/>
  <c r="AC82" i="6"/>
  <c r="AD82" i="6"/>
  <c r="BC82" i="6"/>
  <c r="BB82" i="6"/>
  <c r="BA82" i="6"/>
  <c r="AF82" i="6"/>
  <c r="AZ82" i="6"/>
  <c r="AX82" i="6"/>
  <c r="AC78" i="6"/>
  <c r="AD78" i="6"/>
  <c r="AE78" i="6"/>
  <c r="AY78" i="6"/>
  <c r="BC78" i="6"/>
  <c r="AX78" i="6"/>
  <c r="BB78" i="6"/>
  <c r="AZ78" i="6"/>
  <c r="BA78" i="6"/>
  <c r="AF78" i="6"/>
  <c r="AC74" i="6"/>
  <c r="AZ74" i="6"/>
  <c r="BC74" i="6"/>
  <c r="AE74" i="6"/>
  <c r="AF74" i="6"/>
  <c r="AY74" i="6"/>
  <c r="AC70" i="6"/>
  <c r="AD70" i="6"/>
  <c r="BA70" i="6"/>
  <c r="BC70" i="6"/>
  <c r="AX70" i="6"/>
  <c r="BB70" i="6"/>
  <c r="AF70" i="6"/>
  <c r="AC66" i="6"/>
  <c r="AZ66" i="6"/>
  <c r="AX66" i="6"/>
  <c r="AD66" i="6"/>
  <c r="AE66" i="6"/>
  <c r="AF66" i="6"/>
  <c r="BB66" i="6"/>
  <c r="AC62" i="6"/>
  <c r="AD62" i="6"/>
  <c r="AE62" i="6"/>
  <c r="AZ62" i="6"/>
  <c r="BB62" i="6"/>
  <c r="AF62" i="6"/>
  <c r="BA62" i="6"/>
  <c r="AY62" i="6"/>
  <c r="AX62" i="6"/>
  <c r="AC58" i="6"/>
  <c r="AD58" i="6"/>
  <c r="AZ58" i="6"/>
  <c r="BB58" i="6"/>
  <c r="AF58" i="6"/>
  <c r="AX58" i="6"/>
  <c r="BA185" i="6"/>
  <c r="AX179" i="6"/>
  <c r="AZ212" i="6"/>
  <c r="AY202" i="6"/>
  <c r="BB179" i="6"/>
  <c r="AZ148" i="6"/>
  <c r="BA193" i="6"/>
  <c r="AG217" i="6"/>
  <c r="AG98" i="6"/>
  <c r="AE188" i="6"/>
  <c r="AE82" i="6"/>
  <c r="AZ95" i="6"/>
  <c r="BC98" i="6"/>
  <c r="AZ91" i="6"/>
  <c r="AY182" i="6"/>
  <c r="BC191" i="6"/>
  <c r="AZ191" i="6"/>
  <c r="AZ127" i="6"/>
  <c r="AZ106" i="6"/>
  <c r="BA127" i="6"/>
  <c r="BC185" i="6"/>
  <c r="AX98" i="6"/>
  <c r="AX90" i="6"/>
  <c r="AY91" i="6"/>
  <c r="BC86" i="6"/>
  <c r="BC199" i="6"/>
  <c r="BA148" i="6"/>
  <c r="AX188" i="6"/>
  <c r="BC58" i="6"/>
  <c r="BB106" i="6"/>
  <c r="AX182" i="6"/>
  <c r="AX97" i="6"/>
  <c r="AG182" i="6"/>
  <c r="AG130" i="6"/>
  <c r="AG106" i="6"/>
  <c r="AG97" i="6"/>
  <c r="AE217" i="6"/>
  <c r="AE212" i="6"/>
  <c r="AD90" i="6"/>
  <c r="AD74" i="6"/>
  <c r="AC54" i="6"/>
  <c r="BB54" i="6"/>
  <c r="AY54" i="6"/>
  <c r="AZ54" i="6"/>
  <c r="AD54" i="6"/>
  <c r="AC50" i="6"/>
  <c r="AE50" i="6"/>
  <c r="BC50" i="6"/>
  <c r="AC46" i="6"/>
  <c r="AD46" i="6"/>
  <c r="AE46" i="6"/>
  <c r="AX46" i="6"/>
  <c r="BC46" i="6"/>
  <c r="BB46" i="6"/>
  <c r="AC42" i="6"/>
  <c r="BC42" i="6"/>
  <c r="AX42" i="6"/>
  <c r="AD42" i="6"/>
  <c r="AC38" i="6"/>
  <c r="AE38" i="6"/>
  <c r="BA38" i="6"/>
  <c r="AZ38" i="6"/>
  <c r="AC34" i="6"/>
  <c r="AX34" i="6"/>
  <c r="BB34" i="6"/>
  <c r="BC34" i="6"/>
  <c r="AE34" i="6"/>
  <c r="AC30" i="6"/>
  <c r="AD30" i="6"/>
  <c r="AE30" i="6"/>
  <c r="AZ30" i="6"/>
  <c r="AC26" i="6"/>
  <c r="AE26" i="6"/>
  <c r="BC26" i="6"/>
  <c r="AY26" i="6"/>
  <c r="AX50" i="6"/>
  <c r="BA42" i="6"/>
  <c r="AZ50" i="6"/>
  <c r="AZ42" i="6"/>
  <c r="AX30" i="6"/>
  <c r="AF54" i="6"/>
  <c r="AF50" i="6"/>
  <c r="AF46" i="6"/>
  <c r="AF42" i="6"/>
  <c r="AF38" i="6"/>
  <c r="AF34" i="6"/>
  <c r="AF30" i="6"/>
  <c r="AF26" i="6"/>
  <c r="AE42" i="6"/>
  <c r="AD50" i="6"/>
  <c r="AC210" i="6"/>
  <c r="AD210" i="6"/>
  <c r="AY210" i="6"/>
  <c r="AF210" i="6"/>
  <c r="AC207" i="6"/>
  <c r="AE207" i="6"/>
  <c r="AF207" i="6"/>
  <c r="AG207" i="6"/>
  <c r="BA207" i="6"/>
  <c r="AC201" i="6"/>
  <c r="AD201" i="6"/>
  <c r="AD196" i="6"/>
  <c r="AG196" i="6"/>
  <c r="AY196" i="6"/>
  <c r="AE174" i="6"/>
  <c r="AC174" i="6"/>
  <c r="AD171" i="6"/>
  <c r="AC171" i="6"/>
  <c r="AF171" i="6"/>
  <c r="AE171" i="6"/>
  <c r="AG171" i="6"/>
  <c r="AY171" i="6"/>
  <c r="AC162" i="6"/>
  <c r="AF162" i="6"/>
  <c r="AE162" i="6"/>
  <c r="AC159" i="6"/>
  <c r="AF159" i="6"/>
  <c r="AD159" i="6"/>
  <c r="AG159" i="6"/>
  <c r="AC153" i="6"/>
  <c r="AF153" i="6"/>
  <c r="BB153" i="6"/>
  <c r="AC135" i="6"/>
  <c r="AF135" i="6"/>
  <c r="AG135" i="6"/>
  <c r="BA135" i="6"/>
  <c r="BC135" i="6"/>
  <c r="AD135" i="6"/>
  <c r="AE135" i="6"/>
  <c r="AC129" i="6"/>
  <c r="AZ129" i="6"/>
  <c r="AX129" i="6"/>
  <c r="AE124" i="6"/>
  <c r="AG124" i="6"/>
  <c r="AC22" i="6"/>
  <c r="BA22" i="6"/>
  <c r="AE22" i="6"/>
  <c r="AI20" i="6"/>
  <c r="AJ20" i="6"/>
  <c r="BC54" i="6"/>
  <c r="BA26" i="6"/>
  <c r="BA30" i="6"/>
  <c r="BA34" i="6"/>
  <c r="AY34" i="6"/>
  <c r="BB38" i="6"/>
  <c r="AY50" i="6"/>
  <c r="BC22" i="6"/>
  <c r="BB26" i="6"/>
  <c r="AZ46" i="6"/>
  <c r="BB42" i="6"/>
  <c r="AE54" i="6"/>
  <c r="AD218" i="6"/>
  <c r="AC218" i="6"/>
  <c r="AE218" i="6"/>
  <c r="AZ218" i="6"/>
  <c r="AC215" i="6"/>
  <c r="AE215" i="6"/>
  <c r="AF215" i="6"/>
  <c r="AG215" i="6"/>
  <c r="BC215" i="6"/>
  <c r="AD209" i="6"/>
  <c r="AC209" i="6"/>
  <c r="AF209" i="6"/>
  <c r="BA209" i="6"/>
  <c r="BC209" i="6"/>
  <c r="AE209" i="6"/>
  <c r="AD204" i="6"/>
  <c r="AF204" i="6"/>
  <c r="BA204" i="6"/>
  <c r="BC204" i="6"/>
  <c r="AE204" i="6"/>
  <c r="AG204" i="6"/>
  <c r="AC180" i="6"/>
  <c r="BC180" i="6"/>
  <c r="AD180" i="6"/>
  <c r="AE180" i="6"/>
  <c r="AG180" i="6"/>
  <c r="AC167" i="6"/>
  <c r="AF167" i="6"/>
  <c r="AD167" i="6"/>
  <c r="AG167" i="6"/>
  <c r="BB167" i="6"/>
  <c r="BC167" i="6"/>
  <c r="AE167" i="6"/>
  <c r="AC161" i="6"/>
  <c r="BB161" i="6"/>
  <c r="AY161" i="6"/>
  <c r="BC156" i="6"/>
  <c r="AZ156" i="6"/>
  <c r="AE156" i="6"/>
  <c r="AG156" i="6"/>
  <c r="B18" i="12"/>
  <c r="E18" i="12" s="1"/>
  <c r="AV20" i="6"/>
  <c r="C7" i="6" s="1"/>
  <c r="AC219" i="6"/>
  <c r="AE219" i="6"/>
  <c r="AC211" i="6"/>
  <c r="AE211" i="6"/>
  <c r="AF211" i="6"/>
  <c r="AC203" i="6"/>
  <c r="AE203" i="6"/>
  <c r="AF203" i="6"/>
  <c r="AC195" i="6"/>
  <c r="AE195" i="6"/>
  <c r="AF195" i="6"/>
  <c r="AD187" i="6"/>
  <c r="AC187" i="6"/>
  <c r="AF187" i="6"/>
  <c r="AD175" i="6"/>
  <c r="AC175" i="6"/>
  <c r="AF175" i="6"/>
  <c r="AC143" i="6"/>
  <c r="AF143" i="6"/>
  <c r="AC111" i="6"/>
  <c r="AF111" i="6"/>
  <c r="AD213" i="6"/>
  <c r="AC213" i="6"/>
  <c r="AD205" i="6"/>
  <c r="AC205" i="6"/>
  <c r="AD183" i="6"/>
  <c r="AC183" i="6"/>
  <c r="AF183" i="6"/>
  <c r="AE177" i="6"/>
  <c r="AC177" i="6"/>
  <c r="AD177" i="6"/>
  <c r="AC151" i="6"/>
  <c r="AF151" i="6"/>
  <c r="AC119" i="6"/>
  <c r="AF119" i="6"/>
  <c r="AD147" i="6"/>
  <c r="AD131" i="6"/>
  <c r="AE181" i="6"/>
  <c r="AC181" i="6"/>
  <c r="AE173" i="6"/>
  <c r="AC173" i="6"/>
  <c r="D26" i="10"/>
  <c r="D28" i="10"/>
  <c r="D31" i="10"/>
  <c r="D29" i="10"/>
  <c r="D40" i="10"/>
  <c r="D18" i="10"/>
  <c r="D41" i="10"/>
  <c r="D23" i="10"/>
  <c r="D11" i="10"/>
  <c r="D19" i="10"/>
  <c r="D34" i="10"/>
  <c r="D12" i="10"/>
  <c r="D21" i="10"/>
  <c r="D13" i="10"/>
  <c r="D20" i="10"/>
  <c r="D24" i="10"/>
  <c r="D10" i="10"/>
  <c r="D38" i="10"/>
  <c r="D27" i="10"/>
  <c r="D33" i="10"/>
  <c r="D30" i="10"/>
  <c r="D35" i="10"/>
  <c r="D32" i="10"/>
  <c r="D16" i="10"/>
  <c r="D25" i="10"/>
  <c r="D9" i="10"/>
  <c r="D36" i="10"/>
  <c r="D39" i="10"/>
  <c r="D22" i="10"/>
  <c r="D37" i="10"/>
  <c r="D15" i="10"/>
  <c r="D17" i="10"/>
  <c r="G13" i="10"/>
  <c r="AD193" i="6"/>
  <c r="AE193" i="6"/>
  <c r="AD189" i="6"/>
  <c r="AE189" i="6"/>
  <c r="AD169" i="6"/>
  <c r="AE169" i="6"/>
  <c r="AD165" i="6"/>
  <c r="AE165" i="6"/>
  <c r="AD161" i="6"/>
  <c r="AE161" i="6"/>
  <c r="AD157" i="6"/>
  <c r="AE157" i="6"/>
  <c r="AD153" i="6"/>
  <c r="AE153" i="6"/>
  <c r="AD149" i="6"/>
  <c r="AE149" i="6"/>
  <c r="AD145" i="6"/>
  <c r="AE145" i="6"/>
  <c r="AD141" i="6"/>
  <c r="AE141" i="6"/>
  <c r="AD137" i="6"/>
  <c r="AE137" i="6"/>
  <c r="AD133" i="6"/>
  <c r="AE133" i="6"/>
  <c r="AD129" i="6"/>
  <c r="AE129" i="6"/>
  <c r="AD125" i="6"/>
  <c r="AE125" i="6"/>
  <c r="AD121" i="6"/>
  <c r="AE121" i="6"/>
  <c r="AD117" i="6"/>
  <c r="AE117" i="6"/>
  <c r="AD113" i="6"/>
  <c r="AE113" i="6"/>
  <c r="AD109" i="6"/>
  <c r="AE109" i="6"/>
  <c r="AD105" i="6"/>
  <c r="AE105" i="6"/>
  <c r="AD101" i="6"/>
  <c r="AE101" i="6"/>
  <c r="AD97" i="6"/>
  <c r="AE97" i="6"/>
  <c r="AD93" i="6"/>
  <c r="AE93" i="6"/>
  <c r="AD89" i="6"/>
  <c r="AE89" i="6"/>
  <c r="AD85" i="6"/>
  <c r="AE85" i="6"/>
  <c r="AD81" i="6"/>
  <c r="AE81" i="6"/>
  <c r="AD77" i="6"/>
  <c r="AE77" i="6"/>
  <c r="AD73" i="6"/>
  <c r="AE73" i="6"/>
  <c r="AD69" i="6"/>
  <c r="AE69" i="6"/>
  <c r="AD65" i="6"/>
  <c r="AE65" i="6"/>
  <c r="AD61" i="6"/>
  <c r="AE61" i="6"/>
  <c r="AD57" i="6"/>
  <c r="AE57" i="6"/>
  <c r="AD53" i="6"/>
  <c r="AE53" i="6"/>
  <c r="AD49" i="6"/>
  <c r="AE49" i="6"/>
  <c r="AD45" i="6"/>
  <c r="AE45" i="6"/>
  <c r="AD41" i="6"/>
  <c r="AE41" i="6"/>
  <c r="AD37" i="6"/>
  <c r="AE37" i="6"/>
  <c r="AD33" i="6"/>
  <c r="AE33" i="6"/>
  <c r="AD29" i="6"/>
  <c r="AE29" i="6"/>
  <c r="AD25" i="6"/>
  <c r="AE25" i="6"/>
  <c r="AD21" i="6"/>
  <c r="AE21" i="6"/>
  <c r="B11" i="12" l="1"/>
  <c r="E21" i="12"/>
  <c r="E16" i="19"/>
  <c r="E18" i="19" a="1"/>
  <c r="E18" i="19" s="1"/>
  <c r="C61" i="10"/>
  <c r="H43" i="10"/>
  <c r="F23" i="26"/>
  <c r="F25" i="26" s="1"/>
  <c r="E9" i="12"/>
  <c r="F18" i="26"/>
  <c r="F17" i="26"/>
  <c r="BF22" i="6"/>
  <c r="BF19" i="6"/>
  <c r="F19" i="26"/>
  <c r="F33" i="26" s="1"/>
  <c r="E45" i="10"/>
  <c r="E49" i="10" s="1"/>
  <c r="E61" i="10" s="1"/>
  <c r="BF24" i="6"/>
  <c r="BF23" i="6"/>
  <c r="BF20" i="6"/>
  <c r="L10" i="6"/>
  <c r="B10" i="22" s="1"/>
  <c r="L8" i="6"/>
  <c r="L7" i="6"/>
  <c r="B7" i="32" s="1"/>
  <c r="C7" i="32" s="1"/>
  <c r="BF21" i="6"/>
  <c r="L12" i="6"/>
  <c r="L9" i="6"/>
  <c r="B9" i="22" s="1"/>
  <c r="B8" i="32" l="1"/>
  <c r="C8" i="32" s="1"/>
  <c r="E7" i="32"/>
  <c r="E8" i="32"/>
  <c r="H45" i="10"/>
  <c r="B7" i="22"/>
  <c r="B8" i="22"/>
  <c r="C8" i="22" s="1"/>
  <c r="E8" i="22" s="1"/>
  <c r="G45" i="10"/>
  <c r="BF25" i="6"/>
  <c r="L11" i="6"/>
  <c r="L13" i="6" l="1"/>
  <c r="L14" i="6" s="1"/>
  <c r="E8" i="19"/>
  <c r="B9" i="32"/>
  <c r="B11" i="22"/>
  <c r="C10" i="22" s="1"/>
  <c r="E10" i="22" s="1"/>
  <c r="H3" i="10" l="1"/>
  <c r="F47" i="10" s="1"/>
  <c r="D47" i="10"/>
  <c r="D45" i="10"/>
  <c r="F45" i="10"/>
  <c r="C7" i="22"/>
  <c r="E7" i="22" s="1"/>
  <c r="C9" i="22"/>
  <c r="E9" i="22" s="1"/>
  <c r="F22" i="10"/>
  <c r="G22" i="10" s="1"/>
  <c r="F11" i="10"/>
  <c r="F18" i="10"/>
  <c r="F34" i="10"/>
  <c r="G34" i="10" s="1"/>
  <c r="H34" i="10" s="1"/>
  <c r="F35" i="10"/>
  <c r="F40" i="10"/>
  <c r="G40" i="10" s="1"/>
  <c r="F39" i="10"/>
  <c r="F38" i="10"/>
  <c r="F21" i="10"/>
  <c r="F23" i="10"/>
  <c r="G23" i="10" s="1"/>
  <c r="F19" i="10"/>
  <c r="F27" i="10"/>
  <c r="F16" i="10"/>
  <c r="F26" i="10"/>
  <c r="F30" i="10"/>
  <c r="F43" i="10"/>
  <c r="F9" i="10"/>
  <c r="F10" i="10"/>
  <c r="F32" i="10"/>
  <c r="F29" i="10"/>
  <c r="F28" i="10"/>
  <c r="F25" i="10"/>
  <c r="G25" i="10" s="1"/>
  <c r="F13" i="10"/>
  <c r="F37" i="10"/>
  <c r="F12" i="10"/>
  <c r="F24" i="10"/>
  <c r="F17" i="10"/>
  <c r="F33" i="10"/>
  <c r="F36" i="10"/>
  <c r="F31" i="10"/>
  <c r="D43" i="10"/>
  <c r="F41" i="10"/>
  <c r="G41" i="10" s="1"/>
  <c r="H41" i="10" s="1"/>
  <c r="F20" i="10"/>
  <c r="F15" i="10"/>
  <c r="G15" i="10" s="1"/>
  <c r="H15" i="10" s="1"/>
  <c r="E9" i="32" l="1"/>
  <c r="C9" i="32"/>
  <c r="G43" i="10"/>
  <c r="B8" i="12"/>
  <c r="E8" i="12" s="1" a="1"/>
  <c r="E8" i="12" s="1"/>
  <c r="E11" i="22"/>
  <c r="B7" i="12"/>
  <c r="B20" i="12" l="1"/>
  <c r="E20"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Staudenmayer, Samantha</author>
    <author>ungk</author>
    <author>bendery</author>
  </authors>
  <commentList>
    <comment ref="F3" authorId="0" shapeId="0" xr:uid="{365EF53A-2FD8-4F95-864B-AAB27F7B808D}">
      <text>
        <r>
          <rPr>
            <b/>
            <sz val="9"/>
            <color indexed="81"/>
            <rFont val="Tahoma"/>
            <family val="2"/>
          </rPr>
          <t>Tribal projects may use NAHASDA or other most applicable income limits.</t>
        </r>
      </text>
    </comment>
    <comment ref="C6" authorId="1" shapeId="0" xr:uid="{00000000-0006-0000-0200-000001000000}">
      <text>
        <r>
          <rPr>
            <sz val="12"/>
            <color indexed="81"/>
            <rFont val="Tahoma"/>
            <family val="2"/>
          </rPr>
          <t>Please select from drop down menu</t>
        </r>
        <r>
          <rPr>
            <sz val="8"/>
            <color indexed="81"/>
            <rFont val="Tahoma"/>
            <family val="2"/>
          </rPr>
          <t xml:space="preserve">
</t>
        </r>
      </text>
    </comment>
    <comment ref="L6" authorId="2" shapeId="0" xr:uid="{00000000-0006-0000-0200-000002000000}">
      <text>
        <r>
          <rPr>
            <sz val="12"/>
            <color indexed="81"/>
            <rFont val="Tahoma"/>
            <family val="2"/>
          </rPr>
          <t>Please select from drop down menu</t>
        </r>
        <r>
          <rPr>
            <sz val="8"/>
            <color indexed="81"/>
            <rFont val="Tahoma"/>
            <family val="2"/>
          </rPr>
          <t xml:space="preserve">
</t>
        </r>
      </text>
    </comment>
    <comment ref="F15" authorId="0" shapeId="0" xr:uid="{6C1E5391-4F47-4D64-B57C-F31104EEBA8E}">
      <text>
        <r>
          <rPr>
            <sz val="9"/>
            <color indexed="81"/>
            <rFont val="Tahoma"/>
            <family val="2"/>
          </rPr>
          <t>If 20% or more of the units are for households at or below 65% of AMI, 20 points are awarded. If fewer than 20% of the units are for households at or below 65% of AMI, 18 points are awarded.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Wirtz, Rose</author>
    <author>bendery</author>
  </authors>
  <commentList>
    <comment ref="C5" authorId="0" shapeId="0" xr:uid="{55E391E2-05B3-41C5-9B22-C9C51113174A}">
      <text>
        <r>
          <rPr>
            <sz val="11"/>
            <color indexed="81"/>
            <rFont val="Arial"/>
            <family val="2"/>
          </rPr>
          <t>Please select from drop down menu</t>
        </r>
      </text>
    </comment>
    <comment ref="E5" authorId="1" shapeId="0" xr:uid="{00000000-0006-0000-0300-000001000000}">
      <text>
        <r>
          <rPr>
            <sz val="12"/>
            <color indexed="81"/>
            <rFont val="Tahoma"/>
            <family val="2"/>
          </rPr>
          <t>Please select from drop down menu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Alyssa Thunberg</author>
  </authors>
  <commentList>
    <comment ref="F6" authorId="0" shapeId="0" xr:uid="{00000000-0006-0000-0500-000001000000}">
      <text>
        <r>
          <rPr>
            <sz val="9"/>
            <color indexed="81"/>
            <rFont val="Tahoma"/>
            <family val="2"/>
          </rPr>
          <t>Detailed explanation of unique project features that supports the deviation must be provided.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<sst xmlns="http://schemas.openxmlformats.org/spreadsheetml/2006/main" count="3653" uniqueCount="2025">
  <si>
    <t>ACTUAL AMI RATIOS</t>
  </si>
  <si>
    <t>Proposed</t>
  </si>
  <si>
    <t>Units with AMI ratio between 76% and 80%</t>
  </si>
  <si>
    <t>Approved subsidy minus subsidy drawn</t>
  </si>
  <si>
    <t>Total Units</t>
  </si>
  <si>
    <t>$</t>
  </si>
  <si>
    <t>%</t>
  </si>
  <si>
    <t>&gt;65%&lt;or=70%</t>
  </si>
  <si>
    <t>&gt;70%&lt;or=75%</t>
  </si>
  <si>
    <t>&gt;75%&lt;or=80%</t>
  </si>
  <si>
    <t>&gt;80%</t>
  </si>
  <si>
    <t>AMI Ratio</t>
  </si>
  <si>
    <t>Subsidy Funding Date</t>
  </si>
  <si>
    <t>Purchase Price</t>
  </si>
  <si>
    <t>Property Address &amp; City</t>
  </si>
  <si>
    <t>AHP AWARD</t>
  </si>
  <si>
    <t>Note/Mortgage Amount</t>
  </si>
  <si>
    <t xml:space="preserve">Mortgage Term (months) </t>
  </si>
  <si>
    <t>Sponsor's Discounted Rate</t>
  </si>
  <si>
    <t>Mortgage P&amp;I Payment (discounted)</t>
  </si>
  <si>
    <t>Net Present Value of Below Market Rate Mortgage</t>
  </si>
  <si>
    <t>Adjustment for NPV of Below Market Rate Mortgage</t>
  </si>
  <si>
    <t>Net Present Value (NPV) Mortgage Calculation</t>
  </si>
  <si>
    <t>At Application</t>
  </si>
  <si>
    <t>Current</t>
  </si>
  <si>
    <t>Comments</t>
  </si>
  <si>
    <t>Purchase of Existing Home</t>
  </si>
  <si>
    <t>Other:</t>
  </si>
  <si>
    <t>Subtotal Acquisition Costs:</t>
  </si>
  <si>
    <t>Demolition</t>
  </si>
  <si>
    <t>Liens &amp; Taxes</t>
  </si>
  <si>
    <t>Holding Period Interest</t>
  </si>
  <si>
    <t>Local Permits / Fees</t>
  </si>
  <si>
    <t>Architecture / Engineering</t>
  </si>
  <si>
    <t>Survey</t>
  </si>
  <si>
    <t>Construction Bond Premium</t>
  </si>
  <si>
    <t>Construction Loan Fee</t>
  </si>
  <si>
    <t>Construction Loan Interest</t>
  </si>
  <si>
    <t>Real Estate Taxes</t>
  </si>
  <si>
    <t>Appraisal</t>
  </si>
  <si>
    <t>Legal</t>
  </si>
  <si>
    <t>Closing Costs (Charged to Builder / Developer)</t>
  </si>
  <si>
    <t>Subtotal Development Costs:</t>
  </si>
  <si>
    <t>Total Uses of Funds:</t>
  </si>
  <si>
    <t>CRITERION</t>
  </si>
  <si>
    <t>Explanation if outside of specified range</t>
  </si>
  <si>
    <t>N/A</t>
  </si>
  <si>
    <t>Must be consistent with single-family mortgage rates in effect at the time the mortgage is funded. To ensure consistent and reasonable rate assumptions, interest rates and spreads should be set in accordance with the Interest Rate Assumptions Guidelines.</t>
  </si>
  <si>
    <t>Borrower Name                                 (Last, First)</t>
  </si>
  <si>
    <t>Loan                        Amount</t>
  </si>
  <si>
    <t>AHP Subsidy</t>
  </si>
  <si>
    <t>Loan                                             Rate</t>
  </si>
  <si>
    <t>P &amp; I                                                                       Calc.</t>
  </si>
  <si>
    <t>Subsidy approved</t>
  </si>
  <si>
    <t>Subsidy drawn by Member</t>
  </si>
  <si>
    <t>Subsidy total on worksheet</t>
  </si>
  <si>
    <t>Subsidy</t>
  </si>
  <si>
    <t>ID #</t>
  </si>
  <si>
    <t>Hous. Size</t>
  </si>
  <si>
    <t>Reported Family Income</t>
  </si>
  <si>
    <t>HUD-1 Loan Closing Date</t>
  </si>
  <si>
    <t>Other Financing:</t>
  </si>
  <si>
    <t>Units with AMI ratio between 66% and 70%</t>
  </si>
  <si>
    <t>Units with AMI ratio of 65% or less</t>
  </si>
  <si>
    <t>Units with AMI ratio between 71% and 75%</t>
  </si>
  <si>
    <t>Housing Expense Ratio</t>
  </si>
  <si>
    <t>Total Housing Expenses</t>
  </si>
  <si>
    <t>100% AMI</t>
  </si>
  <si>
    <t>ACQUISITION COSTS</t>
  </si>
  <si>
    <t>Per Schedules</t>
  </si>
  <si>
    <t>Feasibility Benchmark</t>
  </si>
  <si>
    <t>Oversubsidization Benchmark</t>
  </si>
  <si>
    <t>Total Units Meeting AMI Ratio</t>
  </si>
  <si>
    <t>Units with AMI over 80%</t>
  </si>
  <si>
    <t>Within Benchmark?</t>
  </si>
  <si>
    <t>Not less than 15 Years</t>
  </si>
  <si>
    <t>Interest rate assumptions</t>
  </si>
  <si>
    <t>Loan                                             Term</t>
  </si>
  <si>
    <t>Yrs</t>
  </si>
  <si>
    <t>Current/Final per Home</t>
  </si>
  <si>
    <t>Note: Please list the actual AHP subsidy disbursed to each homebuyer. Provide an explanation of any cash differences between the purchase price and total sources of funds in a separate attachment.</t>
  </si>
  <si>
    <t>&lt;or=65%</t>
  </si>
  <si>
    <t>Average 1st Mortgage Loan Term (Yrs)</t>
  </si>
  <si>
    <t>Sponsor Discounted Financing</t>
  </si>
  <si>
    <t>AMI Ratio Calculation</t>
  </si>
  <si>
    <t>Project Name</t>
  </si>
  <si>
    <t>Project #</t>
  </si>
  <si>
    <t>Date Prepared</t>
  </si>
  <si>
    <t>Member Institution</t>
  </si>
  <si>
    <t>Contact Person</t>
  </si>
  <si>
    <t>Phone #</t>
  </si>
  <si>
    <t>Project Sponsor</t>
  </si>
  <si>
    <t>Years</t>
  </si>
  <si>
    <t>HOA Dues</t>
  </si>
  <si>
    <t>No</t>
  </si>
  <si>
    <t>Taxes &amp; Insurance</t>
  </si>
  <si>
    <t>Other Payments</t>
  </si>
  <si>
    <t>FHFB AMI Tally</t>
  </si>
  <si>
    <t>&lt;=30%</t>
  </si>
  <si>
    <t>&lt;=50%</t>
  </si>
  <si>
    <t>&lt;=80%</t>
  </si>
  <si>
    <t>Average Square Footage per Home</t>
  </si>
  <si>
    <t>Pmt as %</t>
  </si>
  <si>
    <t>Construction Management (outsourced and paid to a third party)</t>
  </si>
  <si>
    <t>Final</t>
  </si>
  <si>
    <t>Yes</t>
  </si>
  <si>
    <t>Total developer fee</t>
  </si>
  <si>
    <t>Not greater than</t>
  </si>
  <si>
    <t>Actual AMI Ratios</t>
  </si>
  <si>
    <t>% of Total Units</t>
  </si>
  <si>
    <t>Point Weighting</t>
  </si>
  <si>
    <t>Targeting Point Value</t>
  </si>
  <si>
    <t>Units with AMI ratio over 65% and up to 70%</t>
  </si>
  <si>
    <t>Units with AMI ratio over 70% and up to 75%</t>
  </si>
  <si>
    <t>Units with AMI ratio over 75% and up to 80%</t>
  </si>
  <si>
    <t>Total</t>
  </si>
  <si>
    <t>Subsidy Requested</t>
  </si>
  <si>
    <t>Line 1</t>
  </si>
  <si>
    <t>AHP Project Units (income restricted units)</t>
  </si>
  <si>
    <t>Line 2</t>
  </si>
  <si>
    <t>Subsidy per Unit (line 1 divided by line 2)</t>
  </si>
  <si>
    <t>Line 3</t>
  </si>
  <si>
    <t>Line 4</t>
  </si>
  <si>
    <t>Line 5</t>
  </si>
  <si>
    <t>Step 1:</t>
  </si>
  <si>
    <t>Determine Subsidy per Unit Range Difference (Subtract line 5 from line 4)</t>
  </si>
  <si>
    <t>Line 6</t>
  </si>
  <si>
    <t>Step 2:</t>
  </si>
  <si>
    <t>Line 7</t>
  </si>
  <si>
    <t>Step 3:</t>
  </si>
  <si>
    <t>Subtract line 3 by line 5</t>
  </si>
  <si>
    <t>Line 8</t>
  </si>
  <si>
    <t>Step 4:</t>
  </si>
  <si>
    <t>Multiply line 8 by Scoring Factor</t>
  </si>
  <si>
    <t>Line 9</t>
  </si>
  <si>
    <t>Step 5:</t>
  </si>
  <si>
    <t>Is Sponsor Providing Discounted Financing?</t>
  </si>
  <si>
    <t>Sponsor's Discounted Financing</t>
  </si>
  <si>
    <t>Note/Mortgage Amount (Provided by Sponsor As Cash Contribution)</t>
  </si>
  <si>
    <t>Adjusted Sources of Funds (Including Sources from Targeting &amp; Financing Worksheet)</t>
  </si>
  <si>
    <t>Total Uses of Funds (From Development Budget Worksheet)</t>
  </si>
  <si>
    <t xml:space="preserve">Difference Between Adjusted Sources of Funds and Total Uses </t>
  </si>
  <si>
    <t>If sources are less than uses, indicate how deficit will be covered:</t>
  </si>
  <si>
    <t>Other Cash Source</t>
  </si>
  <si>
    <t>Total Adjusted Sources of Funds</t>
  </si>
  <si>
    <t>Total Adjusted Sources less Total Uses (must = zero)</t>
  </si>
  <si>
    <t>Additional Explanations if Needed</t>
  </si>
  <si>
    <t>Project Approval Year</t>
  </si>
  <si>
    <t>Total Sources</t>
  </si>
  <si>
    <t>Difference Between Sources and Uses (must = zero)</t>
  </si>
  <si>
    <t xml:space="preserve"> </t>
  </si>
  <si>
    <t>This Worksheet is to be Completed by Sponsors Providing Discounted Financing to Homebuyers as Indicated on the</t>
  </si>
  <si>
    <t>AHP disbursed directly to buyers?</t>
  </si>
  <si>
    <t>Number of units for which housing payment (including principal, interest, taxes, insurance, and homeowners' dues payment) as percentage of gross income is greater than 35%</t>
  </si>
  <si>
    <t>Sub del tally</t>
  </si>
  <si>
    <t>IRIS AMI Tally</t>
  </si>
  <si>
    <t>30-50%</t>
  </si>
  <si>
    <t>50-65%</t>
  </si>
  <si>
    <t>65-70%</t>
  </si>
  <si>
    <t>70-75%</t>
  </si>
  <si>
    <t>75-80%</t>
  </si>
  <si>
    <t>IRIS AMI Ratio Calculation</t>
  </si>
  <si>
    <t>&gt;30%&lt;or=50%</t>
  </si>
  <si>
    <t>&gt;50%&lt;or=65%</t>
  </si>
  <si>
    <t>Deliv. w/in  grace period?</t>
  </si>
  <si>
    <t>AHP disbursed within grace period?</t>
  </si>
  <si>
    <t>Sub del w/in grace period?</t>
  </si>
  <si>
    <t>AHP Benchmarks</t>
  </si>
  <si>
    <t>Subsidy Per Unit Score</t>
  </si>
  <si>
    <t>High End of Owner-occupied Project Subsidy per Unit Range</t>
  </si>
  <si>
    <t>Low End of Owner-occupied Project Subsidy per Unit Range</t>
  </si>
  <si>
    <t>Home Buyer Information</t>
  </si>
  <si>
    <t>Project Not Complete</t>
  </si>
  <si>
    <t>Project Complete</t>
  </si>
  <si>
    <t>Variance per Home                                      (increase / decrease)</t>
  </si>
  <si>
    <t>General Instructions and Notes</t>
  </si>
  <si>
    <t>Benchmarks Worksheet</t>
  </si>
  <si>
    <t>Home Buyer Information Worksheet</t>
  </si>
  <si>
    <t>Development Budget - Comparison of Uses of Funds Worksheet</t>
  </si>
  <si>
    <t>Discounted Financing Calculation Worksheet</t>
  </si>
  <si>
    <t>Developer Fee</t>
  </si>
  <si>
    <t>Off-site Improvements</t>
  </si>
  <si>
    <r>
      <t>Score</t>
    </r>
    <r>
      <rPr>
        <sz val="9"/>
        <rFont val="Arial"/>
        <family val="2"/>
      </rPr>
      <t/>
    </r>
  </si>
  <si>
    <t>Building Type</t>
  </si>
  <si>
    <t>Condos</t>
  </si>
  <si>
    <t>Single Family Homes</t>
  </si>
  <si>
    <t>Townhomes</t>
  </si>
  <si>
    <t>Closing Costs/ Cash Diff.</t>
  </si>
  <si>
    <t xml:space="preserve">Is the USDA RD 502 program providing self-help financing? </t>
  </si>
  <si>
    <t xml:space="preserve">Is sponsor providing discounted financing?                           </t>
  </si>
  <si>
    <t>Total Sources from Home Buyer Information Worksheet</t>
  </si>
  <si>
    <t>Construction Management (sponsor managed and project specific)</t>
  </si>
  <si>
    <t>Determine Scoring Factor (Divide possible category points by line 6)</t>
  </si>
  <si>
    <t>Points</t>
  </si>
  <si>
    <t>Buyer Deposit</t>
  </si>
  <si>
    <t>Homeless</t>
  </si>
  <si>
    <t>Special Needs-Senior</t>
  </si>
  <si>
    <t>Special Needs-Other</t>
  </si>
  <si>
    <t>Homeless/ Special Needs</t>
  </si>
  <si>
    <t>Homeless-SN Senior</t>
  </si>
  <si>
    <t>Homeless_SN Other</t>
  </si>
  <si>
    <t>1.</t>
  </si>
  <si>
    <t>All shaded cells are protected and cannot be altered.</t>
  </si>
  <si>
    <t>2.</t>
  </si>
  <si>
    <t>Complete all worksheets sequentially.</t>
  </si>
  <si>
    <t>Provide current homebuyer information, including all homebuyers previously assisted with AHP and if applicable, homebuyers currently requesting disbursement.</t>
  </si>
  <si>
    <t>3.</t>
  </si>
  <si>
    <t>If homebuyer names and addresses are not known, indicate "Unknown."</t>
  </si>
  <si>
    <t>4.</t>
  </si>
  <si>
    <t>If household size, reported family income, purchase price, borrower downpayment, loan amount, other financing, AHP subsidy, loan term, loan rate taxes &amp; insurance, HOA dues, and other payments not known, provide an estimate.</t>
  </si>
  <si>
    <t>5.</t>
  </si>
  <si>
    <t>Enter in the total number of units based on the actual AMI ratios as approved in the application or as of the last modification under "Proposed" of the "Actual AMI Ratios."</t>
  </si>
  <si>
    <t>6.</t>
  </si>
  <si>
    <t>Payments must be calculated and entered manually for any additional payments for second or third mortgages under "Other Payments."</t>
  </si>
  <si>
    <t>7.</t>
  </si>
  <si>
    <t>If sponsor is providing discounted financing, (i.e. Habitat’s zero % mortgages), indicate "Yes" in the box and complete the Discounted Financing Calculation Worksheet.</t>
  </si>
  <si>
    <t>8.</t>
  </si>
  <si>
    <t>9.</t>
  </si>
  <si>
    <t>If applicable, Special Needs and Homeless reservations indicated on the Home Buyer Worksheet must be consistent with approved commitments. Otherwise, a modification must be requested.</t>
  </si>
  <si>
    <t>Under "Project Not Complete"/"Project Complete", enter current project costs.</t>
  </si>
  <si>
    <t>10.</t>
  </si>
  <si>
    <t>11.</t>
  </si>
  <si>
    <t xml:space="preserve">1. </t>
  </si>
  <si>
    <t>"Total Adjusted Sources of Financing" must equal "Total Uses."</t>
  </si>
  <si>
    <t>Used for Informational purposes only.</t>
  </si>
  <si>
    <t>Include site improvements under "On-site Improvements" and "Off-site Improvements" and not under "Land Costs".</t>
  </si>
  <si>
    <t>If project is a self-help project financed by the USDA RD 502 program, select "Y" in the box.</t>
  </si>
  <si>
    <t>If a lot is sold by the sponsor to the homebuyer for a sales price that exceeds the cash cost to purchase and develop the lot, the difference between the sales price and the cash cost is considered developer fee.</t>
  </si>
  <si>
    <t>Construction management (sponsor managed and project specific) line item should not include other overhead costs (unrelated to construction). Include other overhead costs in developer fee. Documentation to support this line item will be required if the project is approved.</t>
  </si>
  <si>
    <t>Complete the Discounted Financing Calculation worksheet only for projects which provide discounted financing for homebuyers.</t>
  </si>
  <si>
    <t>Rehabilitation Construction - Labor and Materials</t>
  </si>
  <si>
    <t>New Construction - Labor and Materials</t>
  </si>
  <si>
    <t>Hard Cost Contingency</t>
  </si>
  <si>
    <t>Land Cost (cash cost of vacant, unimproved land only)</t>
  </si>
  <si>
    <t>Site Work</t>
  </si>
  <si>
    <t>Term of 1st mortgages (number of units for which term of first mortgage is less than 15 years)</t>
  </si>
  <si>
    <t>Owner-Occupied IM Financial Workbook Version Changes Log</t>
  </si>
  <si>
    <t>Remember to lock and hide Log tab when finalized.</t>
  </si>
  <si>
    <t>Financial Workbook</t>
  </si>
  <si>
    <t>Version</t>
  </si>
  <si>
    <t>Tab</t>
  </si>
  <si>
    <t>Description of Change from Previous Version</t>
  </si>
  <si>
    <t>Updated By</t>
  </si>
  <si>
    <t>Date</t>
  </si>
  <si>
    <t>Discounted Financing</t>
  </si>
  <si>
    <t>Owner</t>
  </si>
  <si>
    <t>Change Log</t>
  </si>
  <si>
    <t xml:space="preserve">Added 2018 as an option for the subsidy per unit calculation. </t>
  </si>
  <si>
    <t>Added language in cell A14, Term of 1st mortages, to explain what the calculation is taking into account, "Term of 1st mortgages (number of units for which term of first mortgage is less than 15 years)"</t>
  </si>
  <si>
    <t xml:space="preserve">Owner </t>
  </si>
  <si>
    <t>Changed explanation field for developer fee benchmark deviation to be editable and unshaded.</t>
  </si>
  <si>
    <t>Added language to Construction cost per square foot explanation that states what line items are included in the calculation and that sponsors cannot use certain line items to justify benchmark deviations, "Calculation divides labor &amp; materials expense by the average square footage per home. Site work, off-site improvements, and hard cost contingency expenses cannot be used to explain benchmark deviation."</t>
  </si>
  <si>
    <t>Updated cell B7, construction cost per square foot calculation, to remove site work, off-site improvements and hard cost contingency line items from numerator.</t>
  </si>
  <si>
    <t>Changed the name of line 25 from "On-site Improvements" to "Site Work" to be consistent across owner-occupied and rental workbooks.</t>
  </si>
  <si>
    <t>Development Budget</t>
  </si>
  <si>
    <t>Updated interest rate in cell AR5, Market Rate (Assigned by FHLB at application), for net present value calculation that is used in the Discounted Financing worksheet. Rate used is Freddie Mac weekly average for 30-year fixed mortgage for week of 6/21/18, which is 4.57%.</t>
  </si>
  <si>
    <t xml:space="preserve">Updated cell B2. "Version 4.1 Updated 6/30/18." </t>
  </si>
  <si>
    <t xml:space="preserve">Added 2017 as an option for the subsidy per unit calculation. </t>
  </si>
  <si>
    <t>Added comment in F6 to match application workbook changes. "Third party supporting documentation must be provided for benchmark deviations explanations."</t>
  </si>
  <si>
    <t>Benchmarks</t>
  </si>
  <si>
    <t>Revised formulas in cells F15 and F17:F19 with additional IF statements to eliminate errors shown when "Yes" had been selected on the Home Buyer Information tab, but workbook had not been fully completed. E.g IF(X-"","",Calculation)</t>
  </si>
  <si>
    <t xml:space="preserve">Removed note in Line 53 stating, "* should = zero if USDA RD 502 self-help financed" along with related asterisks in lines 22, 23, and 24. (Rehab construction, new construction and hard cost contingency). </t>
  </si>
  <si>
    <t xml:space="preserve">Removed line 46 entirely to reflect the new treatment of USDA self-help projects. The entire budget is now analyzed instead of only the lot development costs. Revised related formulas accordingly to resolve errors. </t>
  </si>
  <si>
    <t xml:space="preserve">Cell A9. Added, "(cash cost of vacant, unimproved land only)" to match changes in application workbook. </t>
  </si>
  <si>
    <t>Revised cell A6 to be consistent with changes in the Workbook Instructions and Notes tab. Removed, "List cash items only; do not include the value of donations of labor, materials or land." Added,  "Do not include non-cash "costs," e.g. donated or appraised value of land, volunteer labor, pro-bono services, fee waivers, or expenses to be reimbursed.)"</t>
  </si>
  <si>
    <t>Revised cell AR5 to reflect the new market rate (3.71%).</t>
  </si>
  <si>
    <t xml:space="preserve">Updated cell B2. "Version 4.0 Updated 3/1/2017." </t>
  </si>
  <si>
    <t>Benchmarks Worksheet Item #2: Revised description to match changes made to application workbook. Added "Enter the project’s RSMeans maximum construction cost per square feet limit within the “Construction Costs per Square Foot" benchmark explanation." Changed "Use" to "Refer to" before describing where the RS Means information is located. Removed, "The project's RS Mean's maximum construction costs per square foot limit must be indicated within the " Construction Costs per Square Foot" benchmark explanation."</t>
  </si>
  <si>
    <t>Workbook Instructions and Notes</t>
  </si>
  <si>
    <t>Benchmarks Worksheet Item #1: Added two additional sentences to description to match changes made to application workbook. "Except for construction cost per square foot and interest rate assumptions, benchmark deviations are indicated by  “No” in Column E." and "Supporting documentation from a third party is required for the Construction Cost per Square Foot benchmark deviation, and is preferred for all other benchmark deviations."</t>
  </si>
  <si>
    <t xml:space="preserve">Discounted Financing Calculation Worksheet Item #1: Removed, ": Owner-Occupied" from tab name reference. </t>
  </si>
  <si>
    <t xml:space="preserve">Development Budget - Comparison of Uses of Funds Worksheet: Removed former item #11,"If the project is a self-help project financed by the USDA RD 502 program, enter the total sum of the contract sales price of the lots." Renumbered other items accordingly. </t>
  </si>
  <si>
    <t>Development Budget - Comparison of Uses of Funds Worksheet #9: Removed, "Sponsor-managed and project specific construction management costs do not include overhead costs. Documentation to support this line item will be required at Initial Monitoring." Added,  "Construction management (sponsor managed and project specific) line item should not include other overhead costs (unrelated to construction). Include other overhead costs in developer fee. Documentation to support this line item will be required if the project is approved."</t>
  </si>
  <si>
    <t>Development Budget - Comparison of Uses of Funds Worksheet #7: Removed, "Gain on sale of any lot sold from the sponsor to the home buyer is considered developer fee. " Added, "If a lot is sold by the sponsor to the homebuyer for a sales price that exceeds the cash cost to purchase and develop the lot, the difference between the sales price and the cash cost is considered developer fee."</t>
  </si>
  <si>
    <t>Development Budget - Comparison of Uses of Funds Worksheet #4: Removed, "List cash items only; do not include the value of donations of labor, materials or land." Added,  "Do not include non-cash "costs," e.g. donated land, appraised value of land, volunteer labor, pro-bono services, fee waivers, expenses to be reimbursed."</t>
  </si>
  <si>
    <t>Home Buyer Information Worksheet #8: Removed "and enter the total sum of the contract sales prices in the Owner-Occupied Projects: Development Budget worksheet."</t>
  </si>
  <si>
    <t xml:space="preserve">Adjusted page layout to scale to 83%, centered horizontally to print on two pages without sides cut off. </t>
  </si>
  <si>
    <t xml:space="preserve">Changed Column b width to 103.14 to match rental workbook and address cropping issues on printout. </t>
  </si>
  <si>
    <t>Corrected title of worksheet. Removed "Application" and added "Disbursement/Monitoring."</t>
  </si>
  <si>
    <t>All tabs</t>
  </si>
  <si>
    <t>Any "No" response in Column E is now highlighted yellow (Conditional Formatting)</t>
  </si>
  <si>
    <t>WirtzR</t>
  </si>
  <si>
    <t xml:space="preserve">Added Change Log tab. </t>
  </si>
  <si>
    <t>New version number (4.2) and made all logos the same size.</t>
  </si>
  <si>
    <t>Added 2019 and 2020 as an option for the subsidy per unit calculation.</t>
  </si>
  <si>
    <t xml:space="preserve">Updated discounted financing source cell to reflect same market interest rate in the application OO workbook. </t>
  </si>
  <si>
    <t>Line 8 added, total development hard costs per home</t>
  </si>
  <si>
    <t>Added "soft debt accrued interest" after appraised land value to instructions for Development Budget, #4.</t>
  </si>
  <si>
    <r>
      <t>Construction cost per square foot formula revised to include site work in the calculation</t>
    </r>
    <r>
      <rPr>
        <sz val="11"/>
        <color indexed="10"/>
        <rFont val="Calibri"/>
        <family val="2"/>
      </rPr>
      <t xml:space="preserve"> </t>
    </r>
  </si>
  <si>
    <t>Environmental Remediation</t>
  </si>
  <si>
    <t>In description on benchmarks tab, removed Site Work from list of items that can't be used to explain a deviation. Added Environmental Remediation to list.</t>
  </si>
  <si>
    <t>Added "Remediation" to Environmental line item.</t>
  </si>
  <si>
    <t>Changed format to wrap text in cell A50</t>
  </si>
  <si>
    <t>Changed format from two decimal places to whole number in cell B8</t>
  </si>
  <si>
    <t>Edited CCPSF narrative to reference site work</t>
  </si>
  <si>
    <t>Added formula for Step 4, cell E15</t>
  </si>
  <si>
    <t>New version number (4.3) and date</t>
  </si>
  <si>
    <t>New discounted financing rate</t>
  </si>
  <si>
    <t>Removed page breaks from view under File &gt; Options &gt; Advanced</t>
  </si>
  <si>
    <t>RSMeans</t>
  </si>
  <si>
    <t>Added 2021 RS Means tab</t>
  </si>
  <si>
    <t>Added section on RS Means tab</t>
  </si>
  <si>
    <t>Added cell that shows RS Means benchmark in the CCPSF area</t>
  </si>
  <si>
    <t>Construction Costs by ZIP Code and City</t>
  </si>
  <si>
    <t>First Three Digits of ZIP Code</t>
  </si>
  <si>
    <t>State</t>
  </si>
  <si>
    <t>City</t>
  </si>
  <si>
    <t>Apartments</t>
  </si>
  <si>
    <t>010</t>
  </si>
  <si>
    <t>MA</t>
  </si>
  <si>
    <t>011</t>
  </si>
  <si>
    <t>012</t>
  </si>
  <si>
    <t>013</t>
  </si>
  <si>
    <t>014</t>
  </si>
  <si>
    <t>015</t>
  </si>
  <si>
    <t>016</t>
  </si>
  <si>
    <t>017</t>
  </si>
  <si>
    <t>018</t>
  </si>
  <si>
    <t>019</t>
  </si>
  <si>
    <t>020</t>
  </si>
  <si>
    <t>021</t>
  </si>
  <si>
    <t>022</t>
  </si>
  <si>
    <t>023</t>
  </si>
  <si>
    <t>024</t>
  </si>
  <si>
    <t>025</t>
  </si>
  <si>
    <t>026</t>
  </si>
  <si>
    <t>027</t>
  </si>
  <si>
    <t>028</t>
  </si>
  <si>
    <t>RI</t>
  </si>
  <si>
    <t>029</t>
  </si>
  <si>
    <t>030</t>
  </si>
  <si>
    <t>NH</t>
  </si>
  <si>
    <t>031</t>
  </si>
  <si>
    <t>032</t>
  </si>
  <si>
    <t>033</t>
  </si>
  <si>
    <t>034</t>
  </si>
  <si>
    <t>035</t>
  </si>
  <si>
    <t>036</t>
  </si>
  <si>
    <t>037</t>
  </si>
  <si>
    <t>038</t>
  </si>
  <si>
    <t>039</t>
  </si>
  <si>
    <t>ME</t>
  </si>
  <si>
    <t>040</t>
  </si>
  <si>
    <t>041</t>
  </si>
  <si>
    <t>042</t>
  </si>
  <si>
    <t>043</t>
  </si>
  <si>
    <t>044</t>
  </si>
  <si>
    <t>045</t>
  </si>
  <si>
    <t>046</t>
  </si>
  <si>
    <t>047</t>
  </si>
  <si>
    <t>048</t>
  </si>
  <si>
    <t>049</t>
  </si>
  <si>
    <t>050</t>
  </si>
  <si>
    <t>VT</t>
  </si>
  <si>
    <t>051</t>
  </si>
  <si>
    <t>052</t>
  </si>
  <si>
    <t>053</t>
  </si>
  <si>
    <t>054</t>
  </si>
  <si>
    <t>056</t>
  </si>
  <si>
    <t>057</t>
  </si>
  <si>
    <t>058</t>
  </si>
  <si>
    <t>059</t>
  </si>
  <si>
    <t>060</t>
  </si>
  <si>
    <t>CT</t>
  </si>
  <si>
    <t>061</t>
  </si>
  <si>
    <t>062</t>
  </si>
  <si>
    <t>063</t>
  </si>
  <si>
    <t>064</t>
  </si>
  <si>
    <t>065</t>
  </si>
  <si>
    <t>066</t>
  </si>
  <si>
    <t>067</t>
  </si>
  <si>
    <t>068</t>
  </si>
  <si>
    <t>069</t>
  </si>
  <si>
    <t>070</t>
  </si>
  <si>
    <t>NJ</t>
  </si>
  <si>
    <t>071</t>
  </si>
  <si>
    <t>072</t>
  </si>
  <si>
    <t>073</t>
  </si>
  <si>
    <t>074</t>
  </si>
  <si>
    <t>075</t>
  </si>
  <si>
    <t>076</t>
  </si>
  <si>
    <t>077</t>
  </si>
  <si>
    <t>078</t>
  </si>
  <si>
    <t>079</t>
  </si>
  <si>
    <t>080</t>
  </si>
  <si>
    <t>081</t>
  </si>
  <si>
    <t>082</t>
  </si>
  <si>
    <t>083</t>
  </si>
  <si>
    <t>084</t>
  </si>
  <si>
    <t>085</t>
  </si>
  <si>
    <t>086</t>
  </si>
  <si>
    <t>087</t>
  </si>
  <si>
    <t>088</t>
  </si>
  <si>
    <t>089</t>
  </si>
  <si>
    <t>NY</t>
  </si>
  <si>
    <t>ALBANY</t>
  </si>
  <si>
    <t>PA</t>
  </si>
  <si>
    <t>DE</t>
  </si>
  <si>
    <t>DC</t>
  </si>
  <si>
    <t>MD</t>
  </si>
  <si>
    <t>VA</t>
  </si>
  <si>
    <t>WV</t>
  </si>
  <si>
    <t>NC</t>
  </si>
  <si>
    <t>SC</t>
  </si>
  <si>
    <t>GA</t>
  </si>
  <si>
    <t>FL</t>
  </si>
  <si>
    <t>AL</t>
  </si>
  <si>
    <t>TN</t>
  </si>
  <si>
    <t>MS</t>
  </si>
  <si>
    <t>KY</t>
  </si>
  <si>
    <t>OH</t>
  </si>
  <si>
    <t>IN</t>
  </si>
  <si>
    <t>MI</t>
  </si>
  <si>
    <t>IA</t>
  </si>
  <si>
    <t>WI</t>
  </si>
  <si>
    <t>MN</t>
  </si>
  <si>
    <t>SD</t>
  </si>
  <si>
    <t>ND</t>
  </si>
  <si>
    <t>MT</t>
  </si>
  <si>
    <t>IL</t>
  </si>
  <si>
    <t>CHICAGO</t>
  </si>
  <si>
    <t>MO</t>
  </si>
  <si>
    <t>KS</t>
  </si>
  <si>
    <t>NE</t>
  </si>
  <si>
    <t>LA</t>
  </si>
  <si>
    <t>AR</t>
  </si>
  <si>
    <t>OK</t>
  </si>
  <si>
    <t>TX</t>
  </si>
  <si>
    <t>CO</t>
  </si>
  <si>
    <t>WY</t>
  </si>
  <si>
    <t>ID</t>
  </si>
  <si>
    <t>UT</t>
  </si>
  <si>
    <t>AZ</t>
  </si>
  <si>
    <t>NM</t>
  </si>
  <si>
    <t>NV</t>
  </si>
  <si>
    <t>CA</t>
  </si>
  <si>
    <t>HI</t>
  </si>
  <si>
    <t>OR</t>
  </si>
  <si>
    <t>WA</t>
  </si>
  <si>
    <t>AK</t>
  </si>
  <si>
    <t>All PMSAs &amp; AMI Years (Attach HUD Income Limits)</t>
  </si>
  <si>
    <t>Project Zip Code</t>
  </si>
  <si>
    <t xml:space="preserve">Added cell for Zip Code to enable RSMeans search </t>
  </si>
  <si>
    <t>Building type</t>
  </si>
  <si>
    <t>RS Means Cost by City Zip</t>
  </si>
  <si>
    <t>Use this list to determine the RS Means benchmark for your project location.</t>
  </si>
  <si>
    <t>Added # of Bedrooms column to home buyer chart to enable 3BR scoring tally</t>
  </si>
  <si>
    <t>No. of Bedrooms</t>
  </si>
  <si>
    <t>Income Qual. Date</t>
  </si>
  <si>
    <t>Units with 3 or more bedrooms</t>
  </si>
  <si>
    <t>Homeless and Special Needs Households</t>
  </si>
  <si>
    <t>Households Requiring Large Units</t>
  </si>
  <si>
    <t>Units for homeless households</t>
  </si>
  <si>
    <t>Units for households with special needs</t>
  </si>
  <si>
    <t>Targeting and Scoring</t>
  </si>
  <si>
    <t>Renamed tab and added 3BR count/%, homeless count/%, and special needs count/%</t>
  </si>
  <si>
    <t>Hid tab per application and rental workbooks</t>
  </si>
  <si>
    <t>Targeting and Scoring Worksheet</t>
  </si>
  <si>
    <t>Removed Subsidy per Unit tab info per above, changed Targeting and Scoring tab info per above</t>
  </si>
  <si>
    <t>Provide the average square footage for each unit. Indicate the building type, "Condos", "Single Family Homes", "Apartments", or "Townhomes."</t>
  </si>
  <si>
    <t>Subsidy per Unit</t>
  </si>
  <si>
    <t>Froze top 13 rows</t>
  </si>
  <si>
    <t>Added CCPSF calculation for projects completed before 2020 (does not include site work) in row 10. Hidden for Bank use only</t>
  </si>
  <si>
    <r>
      <t xml:space="preserve">Total Purchase Price Value
</t>
    </r>
    <r>
      <rPr>
        <sz val="8"/>
        <rFont val="Arial"/>
        <family val="2"/>
      </rPr>
      <t>Includes NPV adjustment for discounted financing projects</t>
    </r>
  </si>
  <si>
    <t>Total developer fee as percentage of total residential development costs</t>
  </si>
  <si>
    <t>Adjusted column sizes to show all data without hash marks</t>
  </si>
  <si>
    <t>Revised Total Purchase Prices description to inform users of the NPV adjustment for discounted financing projects</t>
  </si>
  <si>
    <t>Adjusted cell A13: left justify and fixed typo</t>
  </si>
  <si>
    <t>New version number (4.4) and date</t>
  </si>
  <si>
    <t>Removed language instructing users to remove certain non-cash costs (donated land value, accrued soft debt interest, and fee waivers) to align with 9/1 procedures update.</t>
  </si>
  <si>
    <t>Do not include the following non-cash "costs": volunteer labor, pro-bono services, and expenses to be reimbursed.</t>
  </si>
  <si>
    <t>New version number (4.5) and date (1/1/2022)</t>
  </si>
  <si>
    <t>Check security settings for objects (logos, pictures, etc)</t>
  </si>
  <si>
    <t>Remove instructions to enter RSMeans estimate in benchmarks comment</t>
  </si>
  <si>
    <t>Adjust developer fee percentage to 15</t>
  </si>
  <si>
    <t>Rename RS Means to Cost Estimates by City Zip</t>
  </si>
  <si>
    <t>Revise text box instructions to include comments on entire budget, increase size of text box</t>
  </si>
  <si>
    <t>Update developer fee benchmark to 15%</t>
  </si>
  <si>
    <t>Dev fee - make sure exactly 15% is within benchmark</t>
  </si>
  <si>
    <t>Dev fee - remove developer fee from total development cost in formula</t>
  </si>
  <si>
    <t>CCPSF - consolidate lines so that project's CCPSF and benchmark are on same row</t>
  </si>
  <si>
    <t>Rename to cost estimates by city zip</t>
  </si>
  <si>
    <t>New discounted financing rate when available (after 12/31)</t>
  </si>
  <si>
    <t>Cost Estimates by City Zip</t>
  </si>
  <si>
    <t>Please provide an explanation below if sources do not equal uses. Projects with Sponsor provided discounting financing, use the Discounted Financing Worksheet. This section can also be used to provide additional comments, details, or clarifications on any item in this workbook.</t>
  </si>
  <si>
    <t>To ensure consistent and reasonable cost assumptions, the per square foot construction cost should not be greater than the gross residential square footage cost estimates provided on the next tab. Calculation divides labor &amp; materials and site work expense by the average square footage per home. Off-site improvements, environmental remediation, and hard cost contingency expenses cannot be used to explain benchmark deviations.                                                                                                                                                                            
                                                                                                                                                                                                                                                                                                                                                                                                                                                                                                                                                                                                                                                                                                                                             For incomplete projects, compare the construction cost per square foot with the current benchmark. For completed projects, the Bank will compare the project's construction cost per square foot with the benchmark in effect during the year of completion.</t>
  </si>
  <si>
    <t>Subsidy per Unit Score</t>
  </si>
  <si>
    <t>Updated to 7 points for projects awarded in 2022 and updated scoring factor for 2021 and 2022</t>
  </si>
  <si>
    <t>New 2022 numbers with booster</t>
  </si>
  <si>
    <t>(Source: RSMeans, The Gordian Group, Bank Portfolio)</t>
  </si>
  <si>
    <t>Note: Use cost estimates by ZIP code and city.</t>
  </si>
  <si>
    <t>Single-Family Homes</t>
  </si>
  <si>
    <t>Apartments before Boost</t>
  </si>
  <si>
    <t>Condos before Boost</t>
  </si>
  <si>
    <t>Single-Family Homes before Boost</t>
  </si>
  <si>
    <t>Townhomes before Boost</t>
  </si>
  <si>
    <t>Los Angeles County</t>
  </si>
  <si>
    <t>Outer LA Metro</t>
  </si>
  <si>
    <t>Bay Area</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</si>
  <si>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</si>
  <si>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</si>
  <si>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</si>
  <si>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</si>
  <si>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</si>
  <si>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</si>
  <si>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</si>
  <si>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</si>
  <si>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</si>
  <si>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</si>
  <si>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</si>
  <si>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</si>
  <si>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</si>
  <si>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</si>
  <si>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</si>
  <si>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</si>
  <si>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</si>
  <si>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</si>
  <si>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</si>
  <si>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</si>
  <si>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</si>
  <si>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</si>
  <si>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</si>
  <si>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</si>
  <si>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</si>
  <si>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</si>
  <si>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</si>
  <si>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</si>
  <si>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</si>
  <si>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</si>
  <si>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</si>
  <si>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</si>
  <si>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</si>
  <si>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</si>
  <si>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</si>
  <si>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</si>
  <si>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</si>
  <si>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</si>
  <si>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</si>
  <si>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</si>
  <si>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</si>
  <si>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</si>
  <si>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</si>
  <si>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</si>
  <si>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</si>
  <si>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</si>
  <si>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</si>
  <si>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</si>
  <si>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</si>
  <si>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</si>
  <si>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</si>
  <si>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</si>
  <si>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</si>
  <si>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</si>
  <si>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</si>
  <si>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</si>
  <si>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</si>
  <si>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</si>
  <si>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</si>
  <si>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</si>
  <si>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</si>
  <si>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</si>
  <si>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</si>
  <si>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</si>
  <si>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</si>
  <si>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</si>
  <si>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</si>
  <si>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</si>
  <si>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</si>
  <si>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</si>
  <si>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</si>
  <si>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</si>
  <si>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</si>
  <si>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</si>
  <si>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</si>
  <si>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</si>
  <si>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</si>
  <si>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</si>
  <si>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</si>
  <si>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</si>
  <si>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</si>
  <si>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</si>
  <si>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</si>
  <si>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</si>
  <si>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</si>
  <si>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</si>
  <si>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</si>
  <si>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</si>
  <si>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</si>
  <si>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</si>
  <si>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</si>
  <si>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</si>
  <si>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193</t>
  </si>
  <si>
    <t>194</t>
  </si>
  <si>
    <t>195</t>
  </si>
  <si>
    <t>196</t>
  </si>
  <si>
    <t>197</t>
  </si>
  <si>
    <t>198</t>
  </si>
  <si>
    <t>199</t>
  </si>
  <si>
    <t>200</t>
  </si>
  <si>
    <t>201</t>
  </si>
  <si>
    <t>202</t>
  </si>
  <si>
    <t>203</t>
  </si>
  <si>
    <t>204</t>
  </si>
  <si>
    <t>205</t>
  </si>
  <si>
    <t>206</t>
  </si>
  <si>
    <t>207</t>
  </si>
  <si>
    <t>208</t>
  </si>
  <si>
    <t>209</t>
  </si>
  <si>
    <t>210</t>
  </si>
  <si>
    <t>211</t>
  </si>
  <si>
    <t>212</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</si>
  <si>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</si>
  <si>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</si>
  <si>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</si>
  <si>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</si>
  <si>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</si>
  <si>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</si>
  <si>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</si>
  <si>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</si>
  <si>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</si>
  <si>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</si>
  <si>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</si>
  <si>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</si>
  <si>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</si>
  <si>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</si>
  <si>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</si>
  <si>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</si>
  <si>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</si>
  <si>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</si>
  <si>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</si>
  <si>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</si>
  <si>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</si>
  <si>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</si>
  <si>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</si>
  <si>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</si>
  <si>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</si>
  <si>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</si>
  <si>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</si>
  <si>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</si>
  <si>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</si>
  <si>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</si>
  <si>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</si>
  <si>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</si>
  <si>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</si>
  <si>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</si>
  <si>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</si>
  <si>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</si>
  <si>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</si>
  <si>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</si>
  <si>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</si>
  <si>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</si>
  <si>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</si>
  <si>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</si>
  <si>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</si>
  <si>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</si>
  <si>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</si>
  <si>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</si>
  <si>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</si>
  <si>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</si>
  <si>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</si>
  <si>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</si>
  <si>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</si>
  <si>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</si>
  <si>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</si>
  <si>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</si>
  <si>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</si>
  <si>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</si>
  <si>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</si>
  <si>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</si>
  <si>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</si>
  <si>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</si>
  <si>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</si>
  <si>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</si>
  <si>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</si>
  <si>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</si>
  <si>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</si>
  <si>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</si>
  <si>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</si>
  <si>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</si>
  <si>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</si>
  <si>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</si>
  <si>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</si>
  <si>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</si>
  <si>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</si>
  <si>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</si>
  <si>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</si>
  <si>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</si>
  <si>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</si>
  <si>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</si>
  <si>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</si>
  <si>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</si>
  <si>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</si>
  <si>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</si>
  <si>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</si>
  <si>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</si>
  <si>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</si>
  <si>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</si>
  <si>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</si>
  <si>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</si>
  <si>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</si>
  <si>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</si>
  <si>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</si>
  <si>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</si>
  <si>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</si>
  <si>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</si>
  <si>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</si>
  <si>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</si>
  <si>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</si>
  <si>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</si>
  <si>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</si>
  <si>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</si>
  <si>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</si>
  <si>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</si>
  <si>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</si>
  <si>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</si>
  <si>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</si>
  <si>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</si>
  <si>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</si>
  <si>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</si>
  <si>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</si>
  <si>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</si>
  <si>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</si>
  <si>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</si>
  <si>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</si>
  <si>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</si>
  <si>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</si>
  <si>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</si>
  <si>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</si>
  <si>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</si>
  <si>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</si>
  <si>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</si>
  <si>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</si>
  <si>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</si>
  <si>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</si>
  <si>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</si>
  <si>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</si>
  <si>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</si>
  <si>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</si>
  <si>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</si>
  <si>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344</t>
  </si>
  <si>
    <t>346</t>
  </si>
  <si>
    <t>347</t>
  </si>
  <si>
    <t>349</t>
  </si>
  <si>
    <t>350</t>
  </si>
  <si>
    <t>351</t>
  </si>
  <si>
    <t>352</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</si>
  <si>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</si>
  <si>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</si>
  <si>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</si>
  <si>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</si>
  <si>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</si>
  <si>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</si>
  <si>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</si>
  <si>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</si>
  <si>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</si>
  <si>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</si>
  <si>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</si>
  <si>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</si>
  <si>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</si>
  <si>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</si>
  <si>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</si>
  <si>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</si>
  <si>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</si>
  <si>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</si>
  <si>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</si>
  <si>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</si>
  <si>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</si>
  <si>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</si>
  <si>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</si>
  <si>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</si>
  <si>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</si>
  <si>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</si>
  <si>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</si>
  <si>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</si>
  <si>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</si>
  <si>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</si>
  <si>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</si>
  <si>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</si>
  <si>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</si>
  <si>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</si>
  <si>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</si>
  <si>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</si>
  <si>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</si>
  <si>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</si>
  <si>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</si>
  <si>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</si>
  <si>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</si>
  <si>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</si>
  <si>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</si>
  <si>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</si>
  <si>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</si>
  <si>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</si>
  <si>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</si>
  <si>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</si>
  <si>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</si>
  <si>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</si>
  <si>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</si>
  <si>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</si>
  <si>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</si>
  <si>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</si>
  <si>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</si>
  <si>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</si>
  <si>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</si>
  <si>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</si>
  <si>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</si>
  <si>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</si>
  <si>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</si>
  <si>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</si>
  <si>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</si>
  <si>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</si>
  <si>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</si>
  <si>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420</t>
  </si>
  <si>
    <t>421</t>
  </si>
  <si>
    <t>422</t>
  </si>
  <si>
    <t>423</t>
  </si>
  <si>
    <t>424</t>
  </si>
  <si>
    <t>425</t>
  </si>
  <si>
    <t>426</t>
  </si>
  <si>
    <t>427</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</si>
  <si>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</si>
  <si>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</si>
  <si>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</si>
  <si>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</si>
  <si>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</si>
  <si>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</si>
  <si>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</si>
  <si>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</si>
  <si>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</si>
  <si>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</si>
  <si>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</si>
  <si>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</si>
  <si>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</si>
  <si>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</si>
  <si>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</si>
  <si>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</si>
  <si>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</si>
  <si>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</si>
  <si>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</si>
  <si>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</si>
  <si>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</si>
  <si>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</si>
  <si>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</si>
  <si>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</si>
  <si>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</si>
  <si>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</si>
  <si>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</si>
  <si>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</si>
  <si>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</si>
  <si>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</si>
  <si>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</si>
  <si>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</si>
  <si>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</si>
  <si>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</si>
  <si>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</si>
  <si>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</si>
  <si>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</si>
  <si>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</si>
  <si>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</si>
  <si>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</si>
  <si>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</si>
  <si>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</si>
  <si>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</si>
  <si>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</si>
  <si>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</si>
  <si>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</si>
  <si>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</si>
  <si>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</si>
  <si>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</si>
  <si>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</si>
  <si>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</si>
  <si>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</si>
  <si>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</si>
  <si>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</si>
  <si>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</si>
  <si>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</si>
  <si>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</si>
  <si>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</si>
  <si>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</si>
  <si>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</si>
  <si>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</si>
  <si>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</si>
  <si>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</si>
  <si>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</si>
  <si>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</si>
  <si>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</si>
  <si>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</si>
  <si>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</si>
  <si>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</si>
  <si>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</si>
  <si>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</si>
  <si>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</si>
  <si>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</si>
  <si>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</si>
  <si>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</si>
  <si>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</si>
  <si>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</si>
  <si>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</si>
  <si>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</si>
  <si>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</si>
  <si>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</si>
  <si>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</si>
  <si>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</si>
  <si>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</si>
  <si>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</si>
  <si>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</si>
  <si>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520</t>
  </si>
  <si>
    <t>521</t>
  </si>
  <si>
    <t>522</t>
  </si>
  <si>
    <t>523</t>
  </si>
  <si>
    <t>524</t>
  </si>
  <si>
    <t>525</t>
  </si>
  <si>
    <t>526</t>
  </si>
  <si>
    <t>527</t>
  </si>
  <si>
    <t>528</t>
  </si>
  <si>
    <t>530</t>
  </si>
  <si>
    <t>531</t>
  </si>
  <si>
    <t>532</t>
  </si>
  <si>
    <t>534</t>
  </si>
  <si>
    <t>535</t>
  </si>
  <si>
    <t>537</t>
  </si>
  <si>
    <t>538</t>
  </si>
  <si>
    <t>539</t>
  </si>
  <si>
    <t>540</t>
  </si>
  <si>
    <t>541</t>
  </si>
  <si>
    <t>542</t>
  </si>
  <si>
    <t>543</t>
  </si>
  <si>
    <t>544</t>
  </si>
  <si>
    <t>545</t>
  </si>
  <si>
    <t>546</t>
  </si>
  <si>
    <t>547</t>
  </si>
  <si>
    <t>548</t>
  </si>
  <si>
    <t>549</t>
  </si>
  <si>
    <t>550</t>
  </si>
  <si>
    <t>551</t>
  </si>
  <si>
    <t>553</t>
  </si>
  <si>
    <t>554</t>
  </si>
  <si>
    <t>555</t>
  </si>
  <si>
    <t>556</t>
  </si>
  <si>
    <t>557</t>
  </si>
  <si>
    <t>558</t>
  </si>
  <si>
    <t>559</t>
  </si>
  <si>
    <t>560</t>
  </si>
  <si>
    <t>561</t>
  </si>
  <si>
    <t>562</t>
  </si>
  <si>
    <t>563</t>
  </si>
  <si>
    <t>564</t>
  </si>
  <si>
    <t>565</t>
  </si>
  <si>
    <t>566</t>
  </si>
  <si>
    <t>567</t>
  </si>
  <si>
    <t>570</t>
  </si>
  <si>
    <t>571</t>
  </si>
  <si>
    <t>572</t>
  </si>
  <si>
    <t>573</t>
  </si>
  <si>
    <t>574</t>
  </si>
  <si>
    <t>575</t>
  </si>
  <si>
    <t>576</t>
  </si>
  <si>
    <t>577</t>
  </si>
  <si>
    <t>580</t>
  </si>
  <si>
    <t>581</t>
  </si>
  <si>
    <t>582</t>
  </si>
  <si>
    <t>583</t>
  </si>
  <si>
    <t>584</t>
  </si>
  <si>
    <t>585</t>
  </si>
  <si>
    <t>586</t>
  </si>
  <si>
    <t>587</t>
  </si>
  <si>
    <t>588</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</si>
  <si>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</si>
  <si>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</si>
  <si>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</si>
  <si>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</si>
  <si>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</si>
  <si>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</si>
  <si>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</si>
  <si>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</si>
  <si>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</si>
  <si>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</si>
  <si>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</si>
  <si>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</si>
  <si>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</si>
  <si>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</si>
  <si>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</si>
  <si>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</si>
  <si>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</si>
  <si>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</si>
  <si>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</si>
  <si>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</si>
  <si>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</si>
  <si>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</si>
  <si>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</si>
  <si>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</si>
  <si>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</si>
  <si>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</si>
  <si>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</si>
  <si>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</si>
  <si>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</si>
  <si>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</si>
  <si>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</si>
  <si>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</si>
  <si>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</si>
  <si>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</si>
  <si>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</si>
  <si>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</si>
  <si>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</si>
  <si>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</si>
  <si>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</si>
  <si>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</si>
  <si>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</si>
  <si>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</si>
  <si>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633</t>
  </si>
  <si>
    <t>634</t>
  </si>
  <si>
    <t>635</t>
  </si>
  <si>
    <t>636</t>
  </si>
  <si>
    <t>637</t>
  </si>
  <si>
    <t>638</t>
  </si>
  <si>
    <t>639</t>
  </si>
  <si>
    <t>640</t>
  </si>
  <si>
    <t>641</t>
  </si>
  <si>
    <t>644</t>
  </si>
  <si>
    <t>645</t>
  </si>
  <si>
    <t>646</t>
  </si>
  <si>
    <t>647</t>
  </si>
  <si>
    <t>648</t>
  </si>
  <si>
    <t>650</t>
  </si>
  <si>
    <t>651</t>
  </si>
  <si>
    <t>652</t>
  </si>
  <si>
    <t>653</t>
  </si>
  <si>
    <t>654</t>
  </si>
  <si>
    <t>655</t>
  </si>
  <si>
    <t>656</t>
  </si>
  <si>
    <t>657</t>
  </si>
  <si>
    <t>658</t>
  </si>
  <si>
    <t>660</t>
  </si>
  <si>
    <t>661</t>
  </si>
  <si>
    <t>662</t>
  </si>
  <si>
    <t>664</t>
  </si>
  <si>
    <t>665</t>
  </si>
  <si>
    <t>666</t>
  </si>
  <si>
    <t>667</t>
  </si>
  <si>
    <t>668</t>
  </si>
  <si>
    <t>669</t>
  </si>
  <si>
    <t>670</t>
  </si>
  <si>
    <t>671</t>
  </si>
  <si>
    <t>672</t>
  </si>
  <si>
    <t>673</t>
  </si>
  <si>
    <t>674</t>
  </si>
  <si>
    <t>675</t>
  </si>
  <si>
    <t>676</t>
  </si>
  <si>
    <t>677</t>
  </si>
  <si>
    <t>678</t>
  </si>
  <si>
    <t>679</t>
  </si>
  <si>
    <t>680</t>
  </si>
  <si>
    <t>681</t>
  </si>
  <si>
    <t>683</t>
  </si>
  <si>
    <t>684</t>
  </si>
  <si>
    <t>685</t>
  </si>
  <si>
    <t>686</t>
  </si>
  <si>
    <t>687</t>
  </si>
  <si>
    <t>688</t>
  </si>
  <si>
    <t>689</t>
  </si>
  <si>
    <t>690</t>
  </si>
  <si>
    <t>691</t>
  </si>
  <si>
    <t>692</t>
  </si>
  <si>
    <t>693</t>
  </si>
  <si>
    <t>700</t>
  </si>
  <si>
    <t>701</t>
  </si>
  <si>
    <t>703</t>
  </si>
  <si>
    <t>704</t>
  </si>
  <si>
    <t>705</t>
  </si>
  <si>
    <t>706</t>
  </si>
  <si>
    <t>707</t>
  </si>
  <si>
    <t>708</t>
  </si>
  <si>
    <t>710</t>
  </si>
  <si>
    <t>711</t>
  </si>
  <si>
    <t>712</t>
  </si>
  <si>
    <t>713</t>
  </si>
  <si>
    <t>714</t>
  </si>
  <si>
    <t>716</t>
  </si>
  <si>
    <t>717</t>
  </si>
  <si>
    <t>718</t>
  </si>
  <si>
    <t>719</t>
  </si>
  <si>
    <t>720</t>
  </si>
  <si>
    <t>721</t>
  </si>
  <si>
    <t>722</t>
  </si>
  <si>
    <t>723</t>
  </si>
  <si>
    <t>724</t>
  </si>
  <si>
    <t>725</t>
  </si>
  <si>
    <t>726</t>
  </si>
  <si>
    <t>727</t>
  </si>
  <si>
    <t>728</t>
  </si>
  <si>
    <t>729</t>
  </si>
  <si>
    <t>730</t>
  </si>
  <si>
    <t>731</t>
  </si>
  <si>
    <t>734</t>
  </si>
  <si>
    <t>735</t>
  </si>
  <si>
    <t>736</t>
  </si>
  <si>
    <t>737</t>
  </si>
  <si>
    <t>738</t>
  </si>
  <si>
    <t>739</t>
  </si>
  <si>
    <t>740</t>
  </si>
  <si>
    <t>741</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</si>
  <si>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</si>
  <si>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</si>
  <si>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</si>
  <si>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</si>
  <si>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</si>
  <si>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</si>
  <si>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</si>
  <si>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</si>
  <si>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</si>
  <si>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</si>
  <si>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</si>
  <si>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</si>
  <si>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</si>
  <si>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</si>
  <si>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</si>
  <si>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</si>
  <si>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</si>
  <si>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</si>
  <si>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</si>
  <si>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</si>
  <si>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</si>
  <si>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</si>
  <si>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</si>
  <si>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</si>
  <si>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</si>
  <si>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</si>
  <si>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</si>
  <si>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</si>
  <si>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</si>
  <si>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</si>
  <si>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</si>
  <si>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</si>
  <si>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</si>
  <si>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</si>
  <si>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</si>
  <si>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</si>
  <si>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</si>
  <si>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</si>
  <si>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</si>
  <si>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</si>
  <si>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</si>
  <si>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</si>
  <si>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</si>
  <si>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</si>
  <si>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</si>
  <si>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</si>
  <si>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</si>
  <si>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</si>
  <si>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</si>
  <si>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</si>
  <si>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</si>
  <si>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</si>
  <si>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</si>
  <si>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</si>
  <si>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</si>
  <si>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</si>
  <si>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</si>
  <si>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</si>
  <si>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</si>
  <si>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</si>
  <si>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</si>
  <si>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</si>
  <si>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</si>
  <si>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</si>
  <si>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</si>
  <si>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</si>
  <si>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</si>
  <si>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</si>
  <si>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</si>
  <si>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</si>
  <si>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</si>
  <si>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</si>
  <si>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</si>
  <si>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</si>
  <si>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820</t>
  </si>
  <si>
    <t>821</t>
  </si>
  <si>
    <t>822</t>
  </si>
  <si>
    <t>823</t>
  </si>
  <si>
    <t>824</t>
  </si>
  <si>
    <t>825</t>
  </si>
  <si>
    <t>826</t>
  </si>
  <si>
    <t>827</t>
  </si>
  <si>
    <t>828</t>
  </si>
  <si>
    <t>829</t>
  </si>
  <si>
    <t>830</t>
  </si>
  <si>
    <t>831</t>
  </si>
  <si>
    <t>832</t>
  </si>
  <si>
    <t>833</t>
  </si>
  <si>
    <t>834</t>
  </si>
  <si>
    <t>835</t>
  </si>
  <si>
    <t>836</t>
  </si>
  <si>
    <t>837</t>
  </si>
  <si>
    <t>838</t>
  </si>
  <si>
    <t>840</t>
  </si>
  <si>
    <t>841</t>
  </si>
  <si>
    <t>842</t>
  </si>
  <si>
    <t>843</t>
  </si>
  <si>
    <t>844</t>
  </si>
  <si>
    <t>845</t>
  </si>
  <si>
    <t>846</t>
  </si>
  <si>
    <t>847</t>
  </si>
  <si>
    <t>850</t>
  </si>
  <si>
    <t>851</t>
  </si>
  <si>
    <t>852</t>
  </si>
  <si>
    <t>853</t>
  </si>
  <si>
    <t>855</t>
  </si>
  <si>
    <t>856</t>
  </si>
  <si>
    <t>857</t>
  </si>
  <si>
    <t>859</t>
  </si>
  <si>
    <t>860</t>
  </si>
  <si>
    <t>863</t>
  </si>
  <si>
    <t>864</t>
  </si>
  <si>
    <t>865</t>
  </si>
  <si>
    <t>870</t>
  </si>
  <si>
    <t>871</t>
  </si>
  <si>
    <t>872</t>
  </si>
  <si>
    <t>873</t>
  </si>
  <si>
    <t>874</t>
  </si>
  <si>
    <t>875</t>
  </si>
  <si>
    <t>877</t>
  </si>
  <si>
    <t>878</t>
  </si>
  <si>
    <t>879</t>
  </si>
  <si>
    <t>880</t>
  </si>
  <si>
    <t>881</t>
  </si>
  <si>
    <t>882</t>
  </si>
  <si>
    <t>883</t>
  </si>
  <si>
    <t>884</t>
  </si>
  <si>
    <t>885</t>
  </si>
  <si>
    <t>889</t>
  </si>
  <si>
    <t>890</t>
  </si>
  <si>
    <t>891</t>
  </si>
  <si>
    <t>893</t>
  </si>
  <si>
    <t>894</t>
  </si>
  <si>
    <t>895</t>
  </si>
  <si>
    <t>897</t>
  </si>
  <si>
    <t>898</t>
  </si>
  <si>
    <t>900</t>
  </si>
  <si>
    <t>901</t>
  </si>
  <si>
    <t>902</t>
  </si>
  <si>
    <t>903</t>
  </si>
  <si>
    <t>904</t>
  </si>
  <si>
    <t>905</t>
  </si>
  <si>
    <t>906</t>
  </si>
  <si>
    <t>907</t>
  </si>
  <si>
    <t>908</t>
  </si>
  <si>
    <t>910</t>
  </si>
  <si>
    <t>911</t>
  </si>
  <si>
    <t>912</t>
  </si>
  <si>
    <t>913</t>
  </si>
  <si>
    <t>914</t>
  </si>
  <si>
    <t>915</t>
  </si>
  <si>
    <t>916</t>
  </si>
  <si>
    <t>917</t>
  </si>
  <si>
    <t>918</t>
  </si>
  <si>
    <t>919</t>
  </si>
  <si>
    <t>920</t>
  </si>
  <si>
    <t>921</t>
  </si>
  <si>
    <t>922</t>
  </si>
  <si>
    <t>923</t>
  </si>
  <si>
    <t>924</t>
  </si>
  <si>
    <t>925</t>
  </si>
  <si>
    <t>926</t>
  </si>
  <si>
    <t>927</t>
  </si>
  <si>
    <t>928</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</si>
  <si>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</si>
  <si>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</si>
  <si>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</si>
  <si>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</si>
  <si>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</si>
  <si>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</si>
  <si>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</si>
  <si>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</si>
  <si>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</si>
  <si>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</si>
  <si>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</si>
  <si>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</si>
  <si>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</si>
  <si>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</si>
  <si>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</si>
  <si>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</si>
  <si>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</si>
  <si>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</si>
  <si>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</si>
  <si>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</si>
  <si>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</si>
  <si>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</si>
  <si>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</si>
  <si>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</si>
  <si>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</si>
  <si>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</si>
  <si>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</si>
  <si>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</si>
  <si>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</si>
  <si>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</si>
  <si>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</si>
  <si>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</si>
  <si>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</si>
  <si>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</si>
  <si>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</si>
  <si>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</si>
  <si>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</si>
  <si>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</si>
  <si>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</si>
  <si>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</si>
  <si>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</si>
  <si>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</si>
  <si>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</si>
  <si>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</si>
  <si>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</si>
  <si>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</si>
  <si>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</si>
  <si>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</si>
  <si>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</si>
  <si>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</si>
  <si>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</si>
  <si>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</si>
  <si>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</si>
  <si>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</si>
  <si>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</si>
  <si>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</si>
  <si>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</si>
  <si>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</si>
  <si>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</si>
  <si>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</si>
  <si>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</si>
  <si>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</si>
  <si>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</si>
  <si>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</si>
  <si>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</si>
  <si>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New version number and date</t>
  </si>
  <si>
    <t>Confirm locked cells and sheet permissions are correct</t>
  </si>
  <si>
    <t>Dropdown to select either application OR disbursement OR modification in first budget column</t>
  </si>
  <si>
    <t>Get rid of 2020-related langugage/row for CCPSF</t>
  </si>
  <si>
    <t>Instructions and Notes</t>
  </si>
  <si>
    <t>Update to align with new changes, if necessary</t>
  </si>
  <si>
    <t>New 2023 numbers</t>
  </si>
  <si>
    <t>AHP Owner-Occupied Project Disbursement and IM Financial Workbook</t>
  </si>
  <si>
    <t>This workbook can be used for both General Fund and Nevada Targeted Fund projects.</t>
  </si>
  <si>
    <t>Under "At Application", enter project costs as submitted and approved from the application. Select "At Disbursement" or "At Modification" if project has already received AHP funds and/or has an approved modification, and enter project costs approved at that time.</t>
  </si>
  <si>
    <t>Provide comments for variances between "At Application"/"At Disbursement"/"At Modification" and "Project Not Complete"/"Project Complete."</t>
  </si>
  <si>
    <t>If AHP funds will be used as true downpayment assistance for the purchase of existing homes with no rehabilitation, only the "Acquisition Costs" on the development budget must be completed. However, the Homebuyer Worksheet must reflect a reasonable estimate/representation of the sales prices of the homes to be purchased by eligible homebuyers.</t>
  </si>
  <si>
    <t>"Closing costs" are those to be paid by the developer, not the homebuyer.</t>
  </si>
  <si>
    <t>Fifteen percent is the maximum developer fee net of all capitalized reserves and developer fee. If the benchmark is exceeded, the project's award may be canceled.</t>
  </si>
  <si>
    <t>AHP Owner-Occupied Projects: Home Buyer Information</t>
  </si>
  <si>
    <t>PMSAs</t>
  </si>
  <si>
    <t>AHP Owner-Occupied Projects: Development Budget - Comparison of Uses of Funds</t>
  </si>
  <si>
    <t>At Disbursement</t>
  </si>
  <si>
    <t>At Modification</t>
  </si>
  <si>
    <t>DEVELOPMENT BUDGET LINE ITEMS                                                                         (Note: Do not include non-cash "costs," e.g. volunteer labor, pro-bono services, or expenses to be reimbursed.)</t>
  </si>
  <si>
    <t>AHP Owner-Occupied Projects: Discounted Financing Calculation</t>
  </si>
  <si>
    <t>AHP Owner-Occupied Projects: Benchmarks</t>
  </si>
  <si>
    <t>Construction costs per square foot</t>
  </si>
  <si>
    <t>New discounted financing rate when available (after 12/31): 7.50</t>
  </si>
  <si>
    <t>StaudenS</t>
  </si>
  <si>
    <t>009</t>
  </si>
  <si>
    <t>PR</t>
  </si>
  <si>
    <t xml:space="preserve">SAN JUAN               </t>
  </si>
  <si>
    <t xml:space="preserve">SPRINGFIELD            </t>
  </si>
  <si>
    <t xml:space="preserve">PITTSFIELD             </t>
  </si>
  <si>
    <t xml:space="preserve">GREENFIELD             </t>
  </si>
  <si>
    <t xml:space="preserve">FITCHBURG              </t>
  </si>
  <si>
    <t xml:space="preserve">WORCESTER              </t>
  </si>
  <si>
    <t xml:space="preserve">FRAMINGHAM             </t>
  </si>
  <si>
    <t xml:space="preserve">LOWELL                 </t>
  </si>
  <si>
    <t xml:space="preserve">LAWRENCE               </t>
  </si>
  <si>
    <t xml:space="preserve">BOSTON                 </t>
  </si>
  <si>
    <t xml:space="preserve">BROCKTON               </t>
  </si>
  <si>
    <t xml:space="preserve">BUZZARDS BAY           </t>
  </si>
  <si>
    <t xml:space="preserve">HYANNIS                </t>
  </si>
  <si>
    <t xml:space="preserve">NEW BEDFORD            </t>
  </si>
  <si>
    <t xml:space="preserve">NEWPORT                </t>
  </si>
  <si>
    <t xml:space="preserve">PROVIDENCE             </t>
  </si>
  <si>
    <t xml:space="preserve">NASHUA                 </t>
  </si>
  <si>
    <t xml:space="preserve">MANCHESTER             </t>
  </si>
  <si>
    <t xml:space="preserve">CONCORD                </t>
  </si>
  <si>
    <t xml:space="preserve">KEENE                  </t>
  </si>
  <si>
    <t xml:space="preserve">LITTLETON              </t>
  </si>
  <si>
    <t xml:space="preserve">CHARLESTON             </t>
  </si>
  <si>
    <t xml:space="preserve">CLAREMONT              </t>
  </si>
  <si>
    <t xml:space="preserve">PORTSMOUTH             </t>
  </si>
  <si>
    <t xml:space="preserve">KITTERY                </t>
  </si>
  <si>
    <t xml:space="preserve">PORTLAND               </t>
  </si>
  <si>
    <t xml:space="preserve">LEWISTON               </t>
  </si>
  <si>
    <t xml:space="preserve">AUGUSTA                </t>
  </si>
  <si>
    <t xml:space="preserve">BANGOR                 </t>
  </si>
  <si>
    <t xml:space="preserve">BATH                   </t>
  </si>
  <si>
    <t xml:space="preserve">MACHIAS                </t>
  </si>
  <si>
    <t xml:space="preserve">HOULTON                </t>
  </si>
  <si>
    <t xml:space="preserve">ROCKLAND               </t>
  </si>
  <si>
    <t xml:space="preserve">WATERVILLE             </t>
  </si>
  <si>
    <t xml:space="preserve">WHITE RIVER JCT.       </t>
  </si>
  <si>
    <t xml:space="preserve">BELLOWS FALLS          </t>
  </si>
  <si>
    <t xml:space="preserve">BENNINGTON             </t>
  </si>
  <si>
    <t xml:space="preserve">BRATTLEBORO            </t>
  </si>
  <si>
    <t xml:space="preserve">BURLINGTON             </t>
  </si>
  <si>
    <t xml:space="preserve">MONTPELIER             </t>
  </si>
  <si>
    <t xml:space="preserve">RUTLAND                </t>
  </si>
  <si>
    <t xml:space="preserve">ST. JOHNSBURY          </t>
  </si>
  <si>
    <t xml:space="preserve">GUILDHALL              </t>
  </si>
  <si>
    <t xml:space="preserve">NEW BRITAIN            </t>
  </si>
  <si>
    <t xml:space="preserve">HARTFORD               </t>
  </si>
  <si>
    <t xml:space="preserve">WILLIMANTIC            </t>
  </si>
  <si>
    <t xml:space="preserve">NEW LONDON             </t>
  </si>
  <si>
    <t xml:space="preserve">MERIDEN                </t>
  </si>
  <si>
    <t xml:space="preserve">NEW HAVEN              </t>
  </si>
  <si>
    <t xml:space="preserve">BRIDGEPORT             </t>
  </si>
  <si>
    <t xml:space="preserve">WATERBURY              </t>
  </si>
  <si>
    <t xml:space="preserve">NORWALK                </t>
  </si>
  <si>
    <t xml:space="preserve">STAMFORD               </t>
  </si>
  <si>
    <t xml:space="preserve">NEWARK                 </t>
  </si>
  <si>
    <t xml:space="preserve">ELIZABETH              </t>
  </si>
  <si>
    <t xml:space="preserve">JERSEY CITY            </t>
  </si>
  <si>
    <t xml:space="preserve">PATERSON               </t>
  </si>
  <si>
    <t xml:space="preserve">HACKENSACK             </t>
  </si>
  <si>
    <t xml:space="preserve">LONG BRANCH            </t>
  </si>
  <si>
    <t xml:space="preserve">DOVER                  </t>
  </si>
  <si>
    <t xml:space="preserve">SUMMIT                 </t>
  </si>
  <si>
    <t xml:space="preserve">VINELAND               </t>
  </si>
  <si>
    <t xml:space="preserve">CAMDEN                 </t>
  </si>
  <si>
    <t xml:space="preserve">ATLANTIC CITY          </t>
  </si>
  <si>
    <t xml:space="preserve">TRENTON                </t>
  </si>
  <si>
    <t xml:space="preserve">POINT PLEASANT         </t>
  </si>
  <si>
    <t xml:space="preserve">NEW BRUNSWICK          </t>
  </si>
  <si>
    <t xml:space="preserve">NEW YORK               </t>
  </si>
  <si>
    <t xml:space="preserve">STATEN ISLAND          </t>
  </si>
  <si>
    <t xml:space="preserve">BRONX                  </t>
  </si>
  <si>
    <t xml:space="preserve">MOUNT VERNON           </t>
  </si>
  <si>
    <t xml:space="preserve">WHITE PLAINS           </t>
  </si>
  <si>
    <t xml:space="preserve">YONKERS                </t>
  </si>
  <si>
    <t xml:space="preserve">NEW ROCHELLE           </t>
  </si>
  <si>
    <t xml:space="preserve">SUFFERN                </t>
  </si>
  <si>
    <t xml:space="preserve">QUEENS                 </t>
  </si>
  <si>
    <t xml:space="preserve">LONG ISLAND CITY       </t>
  </si>
  <si>
    <t xml:space="preserve">BROOKLYN               </t>
  </si>
  <si>
    <t xml:space="preserve">FLUSHING               </t>
  </si>
  <si>
    <t xml:space="preserve">JAMAICA                </t>
  </si>
  <si>
    <t xml:space="preserve">HICKSVILLE             </t>
  </si>
  <si>
    <t xml:space="preserve">FAR ROCKAWAY           </t>
  </si>
  <si>
    <t xml:space="preserve">RIVERHEAD              </t>
  </si>
  <si>
    <t xml:space="preserve">ALBANY                 </t>
  </si>
  <si>
    <t xml:space="preserve">SCHENECTADY            </t>
  </si>
  <si>
    <t xml:space="preserve">KINGSTON               </t>
  </si>
  <si>
    <t xml:space="preserve">POUGHKEEPSIE           </t>
  </si>
  <si>
    <t xml:space="preserve">MONTICELLO             </t>
  </si>
  <si>
    <t xml:space="preserve">GLENS FALLS            </t>
  </si>
  <si>
    <t xml:space="preserve">PLATTSBURGH            </t>
  </si>
  <si>
    <t xml:space="preserve">SYRACUSE               </t>
  </si>
  <si>
    <t xml:space="preserve">UTICA                  </t>
  </si>
  <si>
    <t xml:space="preserve">WATERTOWN              </t>
  </si>
  <si>
    <t xml:space="preserve">BINGHAMTON             </t>
  </si>
  <si>
    <t xml:space="preserve">BUFFALO                </t>
  </si>
  <si>
    <t xml:space="preserve">NIAGARA FALLS          </t>
  </si>
  <si>
    <t xml:space="preserve">ROCHESTER              </t>
  </si>
  <si>
    <t xml:space="preserve">JAMESTOWN              </t>
  </si>
  <si>
    <t xml:space="preserve">ELMIRA                 </t>
  </si>
  <si>
    <t xml:space="preserve">PITTSBURGH             </t>
  </si>
  <si>
    <t xml:space="preserve">WASHINGTON             </t>
  </si>
  <si>
    <t xml:space="preserve">UNIONTOWN              </t>
  </si>
  <si>
    <t xml:space="preserve">BEDFORD                </t>
  </si>
  <si>
    <t xml:space="preserve">GREENSBURG             </t>
  </si>
  <si>
    <t xml:space="preserve">INDIANA                </t>
  </si>
  <si>
    <t xml:space="preserve">DUBOIS                 </t>
  </si>
  <si>
    <t xml:space="preserve">JOHNSTOWN              </t>
  </si>
  <si>
    <t xml:space="preserve">BUTLER                 </t>
  </si>
  <si>
    <t xml:space="preserve">NEW CASTLE             </t>
  </si>
  <si>
    <t xml:space="preserve">KITTANNING             </t>
  </si>
  <si>
    <t xml:space="preserve">OIL CITY               </t>
  </si>
  <si>
    <t xml:space="preserve">ERIE                   </t>
  </si>
  <si>
    <t xml:space="preserve">ALTOONA                </t>
  </si>
  <si>
    <t xml:space="preserve">BRADFORD               </t>
  </si>
  <si>
    <t xml:space="preserve">STATE COLLEGE          </t>
  </si>
  <si>
    <t xml:space="preserve">WELLSBORO              </t>
  </si>
  <si>
    <t xml:space="preserve">HARRISBURG             </t>
  </si>
  <si>
    <t xml:space="preserve">CHAMBERSBURG           </t>
  </si>
  <si>
    <t xml:space="preserve">YORK                   </t>
  </si>
  <si>
    <t xml:space="preserve">LANCASTER              </t>
  </si>
  <si>
    <t xml:space="preserve">WILLIAMSPORT           </t>
  </si>
  <si>
    <t xml:space="preserve">SUNBURY                </t>
  </si>
  <si>
    <t xml:space="preserve">POTTSVILLE             </t>
  </si>
  <si>
    <t xml:space="preserve">LEHIGH VALLEY          </t>
  </si>
  <si>
    <t xml:space="preserve">ALLENTOWN              </t>
  </si>
  <si>
    <t xml:space="preserve">HAZLETON               </t>
  </si>
  <si>
    <t xml:space="preserve">STROUDSBURG            </t>
  </si>
  <si>
    <t xml:space="preserve">SCRANTON               </t>
  </si>
  <si>
    <t xml:space="preserve">WILKES-BARRE           </t>
  </si>
  <si>
    <t xml:space="preserve">MONTROSE               </t>
  </si>
  <si>
    <t xml:space="preserve">DOYLESTOWN             </t>
  </si>
  <si>
    <t xml:space="preserve">PHILADELPHIA           </t>
  </si>
  <si>
    <t xml:space="preserve">WESTCHESTER            </t>
  </si>
  <si>
    <t xml:space="preserve">NORRISTOWN             </t>
  </si>
  <si>
    <t xml:space="preserve">READING                </t>
  </si>
  <si>
    <t xml:space="preserve">WILMINGTON             </t>
  </si>
  <si>
    <t xml:space="preserve">WALDORF                </t>
  </si>
  <si>
    <t xml:space="preserve">COLLEGE PARK           </t>
  </si>
  <si>
    <t xml:space="preserve">SILVER SPRING          </t>
  </si>
  <si>
    <t xml:space="preserve">BALTIMORE              </t>
  </si>
  <si>
    <t xml:space="preserve">ANNAPOLIS              </t>
  </si>
  <si>
    <t xml:space="preserve">CUMBERLAND             </t>
  </si>
  <si>
    <t xml:space="preserve">EASTON                 </t>
  </si>
  <si>
    <t xml:space="preserve">HAGERSTOWN             </t>
  </si>
  <si>
    <t xml:space="preserve">SALISBURY              </t>
  </si>
  <si>
    <t xml:space="preserve">ELKTON                 </t>
  </si>
  <si>
    <t xml:space="preserve">FAIRFAX                </t>
  </si>
  <si>
    <t xml:space="preserve">ARLINGTON              </t>
  </si>
  <si>
    <t xml:space="preserve">ALEXANDRIA             </t>
  </si>
  <si>
    <t xml:space="preserve">FREDERICKSBURG         </t>
  </si>
  <si>
    <t xml:space="preserve">WINCHESTER             </t>
  </si>
  <si>
    <t xml:space="preserve">CULPEPER               </t>
  </si>
  <si>
    <t xml:space="preserve">HARRISONBURG           </t>
  </si>
  <si>
    <t xml:space="preserve">CHARLOTTESVILLE        </t>
  </si>
  <si>
    <t xml:space="preserve">RICHMOND               </t>
  </si>
  <si>
    <t xml:space="preserve">NORFOLK                </t>
  </si>
  <si>
    <t xml:space="preserve">NEWPORT NEWS           </t>
  </si>
  <si>
    <t xml:space="preserve">PETERSBURG             </t>
  </si>
  <si>
    <t xml:space="preserve">FARMVILLE              </t>
  </si>
  <si>
    <t xml:space="preserve">ROANOKE                </t>
  </si>
  <si>
    <t xml:space="preserve">BRISTOL                </t>
  </si>
  <si>
    <t xml:space="preserve">PULASKI                </t>
  </si>
  <si>
    <t xml:space="preserve">STAUNTON               </t>
  </si>
  <si>
    <t xml:space="preserve">LYNCHBURG              </t>
  </si>
  <si>
    <t xml:space="preserve">GRUNDY                 </t>
  </si>
  <si>
    <t xml:space="preserve">BLUEFIELD              </t>
  </si>
  <si>
    <t xml:space="preserve">LEWISBURG              </t>
  </si>
  <si>
    <t xml:space="preserve">MARTINSBURG            </t>
  </si>
  <si>
    <t xml:space="preserve">HUNTINGTON             </t>
  </si>
  <si>
    <t xml:space="preserve">BECKLEY                </t>
  </si>
  <si>
    <t xml:space="preserve">WHEELING               </t>
  </si>
  <si>
    <t xml:space="preserve">PARKERSBURG            </t>
  </si>
  <si>
    <t xml:space="preserve">BUCKHANNON             </t>
  </si>
  <si>
    <t xml:space="preserve">CLARKSBURG             </t>
  </si>
  <si>
    <t xml:space="preserve">MORGANTOWN             </t>
  </si>
  <si>
    <t xml:space="preserve">GASSAWAY               </t>
  </si>
  <si>
    <t xml:space="preserve">ROMNEY                 </t>
  </si>
  <si>
    <t xml:space="preserve">GREENSBORO             </t>
  </si>
  <si>
    <t xml:space="preserve">WINSTON-SALEM          </t>
  </si>
  <si>
    <t xml:space="preserve">RALEIGH                </t>
  </si>
  <si>
    <t xml:space="preserve">DURHAM                 </t>
  </si>
  <si>
    <t xml:space="preserve">ROCKY MOUNT            </t>
  </si>
  <si>
    <t xml:space="preserve">ELIZABETH CITY         </t>
  </si>
  <si>
    <t xml:space="preserve">GASTONIA               </t>
  </si>
  <si>
    <t xml:space="preserve">CHARLOTTE              </t>
  </si>
  <si>
    <t xml:space="preserve">FAYETTEVILLE           </t>
  </si>
  <si>
    <t xml:space="preserve">KINSTON                </t>
  </si>
  <si>
    <t xml:space="preserve">HICKORY                </t>
  </si>
  <si>
    <t xml:space="preserve">ASHEVILLE              </t>
  </si>
  <si>
    <t xml:space="preserve">MURPHY                 </t>
  </si>
  <si>
    <t xml:space="preserve">COLUMBIA               </t>
  </si>
  <si>
    <t xml:space="preserve">SPARTANBURG            </t>
  </si>
  <si>
    <t xml:space="preserve">FLORENCE               </t>
  </si>
  <si>
    <t xml:space="preserve">GREENVILLE             </t>
  </si>
  <si>
    <t xml:space="preserve">ROCK HILL              </t>
  </si>
  <si>
    <t xml:space="preserve">AIKEN                  </t>
  </si>
  <si>
    <t xml:space="preserve">BEAUFORT               </t>
  </si>
  <si>
    <t xml:space="preserve">ATLANTA                </t>
  </si>
  <si>
    <t xml:space="preserve">STATESBORO             </t>
  </si>
  <si>
    <t xml:space="preserve">GAINESVILLE            </t>
  </si>
  <si>
    <t xml:space="preserve">ATHENS                 </t>
  </si>
  <si>
    <t xml:space="preserve">DALTON                 </t>
  </si>
  <si>
    <t xml:space="preserve">MACON                  </t>
  </si>
  <si>
    <t xml:space="preserve">SAVANNAH               </t>
  </si>
  <si>
    <t xml:space="preserve">WAYCROSS               </t>
  </si>
  <si>
    <t xml:space="preserve">VALDOSTA               </t>
  </si>
  <si>
    <t xml:space="preserve">COLUMBUS               </t>
  </si>
  <si>
    <t xml:space="preserve">JACKSONVILLE           </t>
  </si>
  <si>
    <t xml:space="preserve">DAYTONA BEACH          </t>
  </si>
  <si>
    <t xml:space="preserve">TALLAHASSEE            </t>
  </si>
  <si>
    <t xml:space="preserve">PANAMA CITY            </t>
  </si>
  <si>
    <t xml:space="preserve">PENSACOLA              </t>
  </si>
  <si>
    <t xml:space="preserve">ORLANDO                </t>
  </si>
  <si>
    <t xml:space="preserve">MELBOURNE              </t>
  </si>
  <si>
    <t xml:space="preserve">MIAMI                  </t>
  </si>
  <si>
    <t xml:space="preserve">FORT LAUDERDALE        </t>
  </si>
  <si>
    <t xml:space="preserve">WEST PALM BEACH        </t>
  </si>
  <si>
    <t xml:space="preserve">TAMPA                  </t>
  </si>
  <si>
    <t xml:space="preserve">ST. PETERSBURG         </t>
  </si>
  <si>
    <t xml:space="preserve">LAKELAND               </t>
  </si>
  <si>
    <t xml:space="preserve">FORT MYERS             </t>
  </si>
  <si>
    <t xml:space="preserve">SARASOTA               </t>
  </si>
  <si>
    <t xml:space="preserve">BIRMINGHAM             </t>
  </si>
  <si>
    <t xml:space="preserve">TUSCALOOSA             </t>
  </si>
  <si>
    <t xml:space="preserve">JASPER                 </t>
  </si>
  <si>
    <t xml:space="preserve">DECATUR                </t>
  </si>
  <si>
    <t xml:space="preserve">HUNTSVILLE             </t>
  </si>
  <si>
    <t xml:space="preserve">GADSDEN                </t>
  </si>
  <si>
    <t xml:space="preserve">MONTGOMERY             </t>
  </si>
  <si>
    <t xml:space="preserve">ANNISTON               </t>
  </si>
  <si>
    <t xml:space="preserve">DOTHAN                 </t>
  </si>
  <si>
    <t xml:space="preserve">EVERGREEN              </t>
  </si>
  <si>
    <t xml:space="preserve">MOBILE                 </t>
  </si>
  <si>
    <t xml:space="preserve">SELMA                  </t>
  </si>
  <si>
    <t xml:space="preserve">PHENIX CITY            </t>
  </si>
  <si>
    <t xml:space="preserve">NASHVILLE              </t>
  </si>
  <si>
    <t xml:space="preserve">CHATTANOOGA            </t>
  </si>
  <si>
    <t xml:space="preserve">MEMPHIS                </t>
  </si>
  <si>
    <t xml:space="preserve">JOHNSON CITY           </t>
  </si>
  <si>
    <t xml:space="preserve">KNOXVILLE              </t>
  </si>
  <si>
    <t xml:space="preserve">MCKENZIE               </t>
  </si>
  <si>
    <t xml:space="preserve">JACKSON                </t>
  </si>
  <si>
    <t xml:space="preserve">COOKEVILLE             </t>
  </si>
  <si>
    <t xml:space="preserve">CLARKSDALE             </t>
  </si>
  <si>
    <t xml:space="preserve">TUPELO                 </t>
  </si>
  <si>
    <t xml:space="preserve">GREENWOOD              </t>
  </si>
  <si>
    <t xml:space="preserve">MERIDIAN               </t>
  </si>
  <si>
    <t xml:space="preserve">LAUREL                 </t>
  </si>
  <si>
    <t xml:space="preserve">BILOXI                 </t>
  </si>
  <si>
    <t xml:space="preserve">MCCOMB                 </t>
  </si>
  <si>
    <t xml:space="preserve">LOUISVILLE             </t>
  </si>
  <si>
    <t xml:space="preserve">LEXINGTON              </t>
  </si>
  <si>
    <t xml:space="preserve">FRANKFORT              </t>
  </si>
  <si>
    <t xml:space="preserve">CORBIN                 </t>
  </si>
  <si>
    <t xml:space="preserve">COVINGTON              </t>
  </si>
  <si>
    <t xml:space="preserve">ASHLAND                </t>
  </si>
  <si>
    <t xml:space="preserve">CAMPTON                </t>
  </si>
  <si>
    <t xml:space="preserve">PIKEVILLE              </t>
  </si>
  <si>
    <t xml:space="preserve">HAZARD                 </t>
  </si>
  <si>
    <t xml:space="preserve">PADUCAH                </t>
  </si>
  <si>
    <t xml:space="preserve">BOWLING GREEN          </t>
  </si>
  <si>
    <t xml:space="preserve">OWENSBORO              </t>
  </si>
  <si>
    <t xml:space="preserve">HENDERSON              </t>
  </si>
  <si>
    <t xml:space="preserve">SOMERSET               </t>
  </si>
  <si>
    <t xml:space="preserve">ELIZABETHTOWN          </t>
  </si>
  <si>
    <t xml:space="preserve">MARION                 </t>
  </si>
  <si>
    <t xml:space="preserve">TOLEDO                 </t>
  </si>
  <si>
    <t xml:space="preserve">ZANESVILLE             </t>
  </si>
  <si>
    <t xml:space="preserve">STEUBENVILLE           </t>
  </si>
  <si>
    <t xml:space="preserve">LORAIN                 </t>
  </si>
  <si>
    <t xml:space="preserve">CLEVELAND              </t>
  </si>
  <si>
    <t xml:space="preserve">AKRON                  </t>
  </si>
  <si>
    <t xml:space="preserve">YOUNGSTOWN             </t>
  </si>
  <si>
    <t xml:space="preserve">CANTON                 </t>
  </si>
  <si>
    <t xml:space="preserve">MANSFIELD              </t>
  </si>
  <si>
    <t xml:space="preserve">HAMILTON               </t>
  </si>
  <si>
    <t xml:space="preserve">CINCINNATI             </t>
  </si>
  <si>
    <t xml:space="preserve">DAYTON                 </t>
  </si>
  <si>
    <t xml:space="preserve">CHILLICOTHE            </t>
  </si>
  <si>
    <t xml:space="preserve">LIMA                   </t>
  </si>
  <si>
    <t xml:space="preserve">ANDERSON               </t>
  </si>
  <si>
    <t xml:space="preserve">INDIANAPOLIS           </t>
  </si>
  <si>
    <t xml:space="preserve">GARY                   </t>
  </si>
  <si>
    <t xml:space="preserve">SOUTH BEND             </t>
  </si>
  <si>
    <t xml:space="preserve">FORT WAYNE             </t>
  </si>
  <si>
    <t xml:space="preserve">KOKOMO                 </t>
  </si>
  <si>
    <t xml:space="preserve">LAWRENCEBURG           </t>
  </si>
  <si>
    <t xml:space="preserve">NEW ALBANY             </t>
  </si>
  <si>
    <t xml:space="preserve">MUNCIE                 </t>
  </si>
  <si>
    <t xml:space="preserve">BLOOMINGTON            </t>
  </si>
  <si>
    <t xml:space="preserve">EVANSVILLE             </t>
  </si>
  <si>
    <t xml:space="preserve">TERRE HAUTE            </t>
  </si>
  <si>
    <t xml:space="preserve">LAFAYETTE              </t>
  </si>
  <si>
    <t xml:space="preserve">ROYAL OAK              </t>
  </si>
  <si>
    <t xml:space="preserve">ANN ARBOR              </t>
  </si>
  <si>
    <t xml:space="preserve">DETROIT                </t>
  </si>
  <si>
    <t xml:space="preserve">FLINT                  </t>
  </si>
  <si>
    <t xml:space="preserve">SAGINAW                </t>
  </si>
  <si>
    <t xml:space="preserve">BAY CITY               </t>
  </si>
  <si>
    <t xml:space="preserve">LANSING                </t>
  </si>
  <si>
    <t xml:space="preserve">BATTLE CREEK           </t>
  </si>
  <si>
    <t xml:space="preserve">KALAMAZOO              </t>
  </si>
  <si>
    <t xml:space="preserve">GRAND RAPIDS           </t>
  </si>
  <si>
    <t xml:space="preserve">MUSKEGON               </t>
  </si>
  <si>
    <t xml:space="preserve">TRAVERSE CITY          </t>
  </si>
  <si>
    <t xml:space="preserve">GAYLORD                </t>
  </si>
  <si>
    <t xml:space="preserve">IRON MOUNTAIN          </t>
  </si>
  <si>
    <t xml:space="preserve">DES MOINES             </t>
  </si>
  <si>
    <t xml:space="preserve">MASON CITY             </t>
  </si>
  <si>
    <t xml:space="preserve">FORT DODGE             </t>
  </si>
  <si>
    <t xml:space="preserve">WATERLOO               </t>
  </si>
  <si>
    <t xml:space="preserve">CRESTON                </t>
  </si>
  <si>
    <t xml:space="preserve">SIOUX CITY             </t>
  </si>
  <si>
    <t xml:space="preserve">SIBLEY                 </t>
  </si>
  <si>
    <t xml:space="preserve">SPENCER                </t>
  </si>
  <si>
    <t xml:space="preserve">CARROLL                </t>
  </si>
  <si>
    <t xml:space="preserve">COUNCIL BLUFFS         </t>
  </si>
  <si>
    <t xml:space="preserve">SHENANDOAH             </t>
  </si>
  <si>
    <t xml:space="preserve">DUBUQUE                </t>
  </si>
  <si>
    <t xml:space="preserve">DECORAH                </t>
  </si>
  <si>
    <t xml:space="preserve">CEDAR RAPIDS           </t>
  </si>
  <si>
    <t xml:space="preserve">OTTUMWA                </t>
  </si>
  <si>
    <t xml:space="preserve">DAVENPORT              </t>
  </si>
  <si>
    <t xml:space="preserve">MILWAUKEE              </t>
  </si>
  <si>
    <t xml:space="preserve">KENOSHA                </t>
  </si>
  <si>
    <t xml:space="preserve">RACINE                 </t>
  </si>
  <si>
    <t xml:space="preserve">BELOIT                 </t>
  </si>
  <si>
    <t xml:space="preserve">MADISON                </t>
  </si>
  <si>
    <t xml:space="preserve">PORTAGE                </t>
  </si>
  <si>
    <t xml:space="preserve">NEW RICHMOND           </t>
  </si>
  <si>
    <t xml:space="preserve">GREEN BAY              </t>
  </si>
  <si>
    <t xml:space="preserve">WAUSAU                 </t>
  </si>
  <si>
    <t xml:space="preserve">RHINELANDER            </t>
  </si>
  <si>
    <t xml:space="preserve">LA CROSSE              </t>
  </si>
  <si>
    <t xml:space="preserve">EAU CLAIRE             </t>
  </si>
  <si>
    <t xml:space="preserve">SUPERIOR               </t>
  </si>
  <si>
    <t xml:space="preserve">OSHKOSH                </t>
  </si>
  <si>
    <t xml:space="preserve">SAINT PAUL             </t>
  </si>
  <si>
    <t xml:space="preserve">MINNEAPOLIS            </t>
  </si>
  <si>
    <t xml:space="preserve">DULUTH                 </t>
  </si>
  <si>
    <t xml:space="preserve">MANKATO                </t>
  </si>
  <si>
    <t xml:space="preserve">WINDOM                 </t>
  </si>
  <si>
    <t xml:space="preserve">WILLMAR                </t>
  </si>
  <si>
    <t xml:space="preserve">ST. CLOUD              </t>
  </si>
  <si>
    <t xml:space="preserve">BRAINERD               </t>
  </si>
  <si>
    <t xml:space="preserve">DETROIT LAKES          </t>
  </si>
  <si>
    <t xml:space="preserve">BEMIDJI                </t>
  </si>
  <si>
    <t xml:space="preserve">THIEF RIVER FALLS      </t>
  </si>
  <si>
    <t xml:space="preserve">SIOUX FALLS            </t>
  </si>
  <si>
    <t xml:space="preserve">MITCHELL               </t>
  </si>
  <si>
    <t xml:space="preserve">ABERDEEN               </t>
  </si>
  <si>
    <t xml:space="preserve">PIERRE                 </t>
  </si>
  <si>
    <t xml:space="preserve">MOBRIDGE               </t>
  </si>
  <si>
    <t xml:space="preserve">RAPID CITY             </t>
  </si>
  <si>
    <t xml:space="preserve">FARGO                  </t>
  </si>
  <si>
    <t xml:space="preserve">GRAND FORKS            </t>
  </si>
  <si>
    <t xml:space="preserve">DEVILS LAKE            </t>
  </si>
  <si>
    <t xml:space="preserve">BISMARCK               </t>
  </si>
  <si>
    <t xml:space="preserve">DICKINSON              </t>
  </si>
  <si>
    <t xml:space="preserve">MINOT                  </t>
  </si>
  <si>
    <t xml:space="preserve">WILLISTON              </t>
  </si>
  <si>
    <t xml:space="preserve">BILLINGS               </t>
  </si>
  <si>
    <t xml:space="preserve">WOLF POINT             </t>
  </si>
  <si>
    <t xml:space="preserve">MILES CITY             </t>
  </si>
  <si>
    <t xml:space="preserve">GREAT FALLS            </t>
  </si>
  <si>
    <t xml:space="preserve">HAVRE                  </t>
  </si>
  <si>
    <t xml:space="preserve">HELENA                 </t>
  </si>
  <si>
    <t xml:space="preserve">BUTTE                  </t>
  </si>
  <si>
    <t xml:space="preserve">MISSOULA               </t>
  </si>
  <si>
    <t xml:space="preserve">KALISPELL              </t>
  </si>
  <si>
    <t xml:space="preserve">NORTH SUBURBAN         </t>
  </si>
  <si>
    <t xml:space="preserve">JOLIET                 </t>
  </si>
  <si>
    <t xml:space="preserve">SOUTH SUBURBAN         </t>
  </si>
  <si>
    <t xml:space="preserve">CHICAGO                </t>
  </si>
  <si>
    <t xml:space="preserve">KANKAKEE               </t>
  </si>
  <si>
    <t xml:space="preserve">ROCKFORD               </t>
  </si>
  <si>
    <t xml:space="preserve">ROCK ISLAND            </t>
  </si>
  <si>
    <t xml:space="preserve">LA SALLE               </t>
  </si>
  <si>
    <t xml:space="preserve">GALESBURG              </t>
  </si>
  <si>
    <t xml:space="preserve">PEORIA                 </t>
  </si>
  <si>
    <t xml:space="preserve">CHAMPAIGN              </t>
  </si>
  <si>
    <t xml:space="preserve">EAST ST. LOUIS         </t>
  </si>
  <si>
    <t xml:space="preserve">QUINCY                 </t>
  </si>
  <si>
    <t xml:space="preserve">EFFINGHAM              </t>
  </si>
  <si>
    <t xml:space="preserve">CENTRALIA              </t>
  </si>
  <si>
    <t xml:space="preserve">CARBONDALE             </t>
  </si>
  <si>
    <t xml:space="preserve">ST. LOUIS              </t>
  </si>
  <si>
    <t xml:space="preserve">HANNIBAL               </t>
  </si>
  <si>
    <t xml:space="preserve">KIRKSVILLE             </t>
  </si>
  <si>
    <t xml:space="preserve">FLAT RIVER             </t>
  </si>
  <si>
    <t xml:space="preserve">CAPE GIRARDEAU         </t>
  </si>
  <si>
    <t xml:space="preserve">SIKESTON               </t>
  </si>
  <si>
    <t xml:space="preserve">POPLAR BLUFF           </t>
  </si>
  <si>
    <t xml:space="preserve">KANSAS CITY            </t>
  </si>
  <si>
    <t xml:space="preserve">ST. JOSEPH             </t>
  </si>
  <si>
    <t xml:space="preserve">HARRISONVILLE          </t>
  </si>
  <si>
    <t xml:space="preserve">JOPLIN                 </t>
  </si>
  <si>
    <t xml:space="preserve">JEFFERSON CITY         </t>
  </si>
  <si>
    <t xml:space="preserve">SEDALIA                </t>
  </si>
  <si>
    <t xml:space="preserve">ROLLA                  </t>
  </si>
  <si>
    <t xml:space="preserve">TOPEKA                 </t>
  </si>
  <si>
    <t xml:space="preserve">FORT SCOTT             </t>
  </si>
  <si>
    <t xml:space="preserve">EMPORIA                </t>
  </si>
  <si>
    <t xml:space="preserve">BELLEVILLE             </t>
  </si>
  <si>
    <t xml:space="preserve">WICHITA                </t>
  </si>
  <si>
    <t xml:space="preserve">INDEPENDENCE           </t>
  </si>
  <si>
    <t xml:space="preserve">SALINA                 </t>
  </si>
  <si>
    <t xml:space="preserve">HUTCHINSON             </t>
  </si>
  <si>
    <t xml:space="preserve">HAYS                   </t>
  </si>
  <si>
    <t xml:space="preserve">COLBY                  </t>
  </si>
  <si>
    <t xml:space="preserve">DODGE CITY             </t>
  </si>
  <si>
    <t xml:space="preserve">LIBERAL                </t>
  </si>
  <si>
    <t xml:space="preserve">OMAHA                  </t>
  </si>
  <si>
    <t xml:space="preserve">LINCOLN                </t>
  </si>
  <si>
    <t xml:space="preserve">GRAND ISLAND           </t>
  </si>
  <si>
    <t xml:space="preserve">HASTINGS               </t>
  </si>
  <si>
    <t xml:space="preserve">MCCOOK                 </t>
  </si>
  <si>
    <t xml:space="preserve">NORTH PLATTE           </t>
  </si>
  <si>
    <t xml:space="preserve">VALENTINE              </t>
  </si>
  <si>
    <t xml:space="preserve">ALLIANCE               </t>
  </si>
  <si>
    <t xml:space="preserve">NEW ORLEANS            </t>
  </si>
  <si>
    <t xml:space="preserve">THIBODAUX              </t>
  </si>
  <si>
    <t xml:space="preserve">HAMMOND                </t>
  </si>
  <si>
    <t xml:space="preserve">LAKE CHARLES           </t>
  </si>
  <si>
    <t xml:space="preserve">BATON ROUGE            </t>
  </si>
  <si>
    <t xml:space="preserve">SHREVEPORT             </t>
  </si>
  <si>
    <t xml:space="preserve">MONROE                 </t>
  </si>
  <si>
    <t xml:space="preserve">PINE BLUFF             </t>
  </si>
  <si>
    <t xml:space="preserve">TEXARKANA              </t>
  </si>
  <si>
    <t xml:space="preserve">HOT SPRINGS            </t>
  </si>
  <si>
    <t xml:space="preserve">LITTLE ROCK            </t>
  </si>
  <si>
    <t xml:space="preserve">WEST MEMPHIS           </t>
  </si>
  <si>
    <t xml:space="preserve">JONESBORO              </t>
  </si>
  <si>
    <t xml:space="preserve">BATESVILLE             </t>
  </si>
  <si>
    <t xml:space="preserve">HARRISON               </t>
  </si>
  <si>
    <t xml:space="preserve">RUSSELLVILLE           </t>
  </si>
  <si>
    <t xml:space="preserve">FORT SMITH             </t>
  </si>
  <si>
    <t xml:space="preserve">OKLAHOMA CITY          </t>
  </si>
  <si>
    <t xml:space="preserve">ARDMORE                </t>
  </si>
  <si>
    <t xml:space="preserve">LAWTON                 </t>
  </si>
  <si>
    <t xml:space="preserve">CLINTON                </t>
  </si>
  <si>
    <t xml:space="preserve">ENID                   </t>
  </si>
  <si>
    <t xml:space="preserve">WOODWARD               </t>
  </si>
  <si>
    <t xml:space="preserve">GUYMON                 </t>
  </si>
  <si>
    <t xml:space="preserve">TULSA                  </t>
  </si>
  <si>
    <t xml:space="preserve">MUSKOGEE               </t>
  </si>
  <si>
    <t xml:space="preserve">MCALESTER              </t>
  </si>
  <si>
    <t xml:space="preserve">PONCA CITY             </t>
  </si>
  <si>
    <t xml:space="preserve">DURANT                 </t>
  </si>
  <si>
    <t xml:space="preserve">SHAWNEE                </t>
  </si>
  <si>
    <t xml:space="preserve">POTEAU                 </t>
  </si>
  <si>
    <t xml:space="preserve">MCKINNEY               </t>
  </si>
  <si>
    <t xml:space="preserve">WAXAHACKIE             </t>
  </si>
  <si>
    <t xml:space="preserve">DALLAS                 </t>
  </si>
  <si>
    <t xml:space="preserve">LONGVIEW               </t>
  </si>
  <si>
    <t xml:space="preserve">TYLER                  </t>
  </si>
  <si>
    <t xml:space="preserve">PALESTINE              </t>
  </si>
  <si>
    <t xml:space="preserve">LUFKIN                 </t>
  </si>
  <si>
    <t xml:space="preserve">FORT WORTH             </t>
  </si>
  <si>
    <t xml:space="preserve">DENTON                 </t>
  </si>
  <si>
    <t xml:space="preserve">WICHITA FALLS          </t>
  </si>
  <si>
    <t xml:space="preserve">EASTLAND               </t>
  </si>
  <si>
    <t xml:space="preserve">TEMPLE                 </t>
  </si>
  <si>
    <t xml:space="preserve">WACO                   </t>
  </si>
  <si>
    <t xml:space="preserve">BROWNWOOD              </t>
  </si>
  <si>
    <t xml:space="preserve">SAN ANGELO             </t>
  </si>
  <si>
    <t xml:space="preserve">HOUSTON                </t>
  </si>
  <si>
    <t xml:space="preserve">WHARTON                </t>
  </si>
  <si>
    <t xml:space="preserve">GALVESTON              </t>
  </si>
  <si>
    <t xml:space="preserve">BEAUMONT               </t>
  </si>
  <si>
    <t xml:space="preserve">BRYAN                  </t>
  </si>
  <si>
    <t xml:space="preserve">VICTORIA               </t>
  </si>
  <si>
    <t xml:space="preserve">LAREDO                 </t>
  </si>
  <si>
    <t xml:space="preserve">SAN ANTONIO            </t>
  </si>
  <si>
    <t xml:space="preserve">CORPUS CHRISTI         </t>
  </si>
  <si>
    <t xml:space="preserve">MCALLEN                </t>
  </si>
  <si>
    <t xml:space="preserve">AUSTIN                 </t>
  </si>
  <si>
    <t xml:space="preserve">DEL RIO                </t>
  </si>
  <si>
    <t xml:space="preserve">GIDDINGS               </t>
  </si>
  <si>
    <t xml:space="preserve">AMARILLO               </t>
  </si>
  <si>
    <t xml:space="preserve">CHILDRESS              </t>
  </si>
  <si>
    <t xml:space="preserve">LUBBOCK                </t>
  </si>
  <si>
    <t xml:space="preserve">ABILENE                </t>
  </si>
  <si>
    <t xml:space="preserve">MIDLAND                </t>
  </si>
  <si>
    <t xml:space="preserve">EL PASO                </t>
  </si>
  <si>
    <t xml:space="preserve">DENVER                 </t>
  </si>
  <si>
    <t xml:space="preserve">BOULDER                </t>
  </si>
  <si>
    <t xml:space="preserve">GOLDEN                 </t>
  </si>
  <si>
    <t xml:space="preserve">FORT COLLINS           </t>
  </si>
  <si>
    <t xml:space="preserve">GREELEY                </t>
  </si>
  <si>
    <t xml:space="preserve">FORT MORGAN            </t>
  </si>
  <si>
    <t xml:space="preserve">COLORADO SPRINGS       </t>
  </si>
  <si>
    <t xml:space="preserve">PUEBLO                 </t>
  </si>
  <si>
    <t xml:space="preserve">ALAMOSA                </t>
  </si>
  <si>
    <t xml:space="preserve">SALIDA                 </t>
  </si>
  <si>
    <t xml:space="preserve">DURANGO                </t>
  </si>
  <si>
    <t xml:space="preserve">GRAND JUNCTION         </t>
  </si>
  <si>
    <t xml:space="preserve">GLENWOOD SPRINGS       </t>
  </si>
  <si>
    <t xml:space="preserve">CHEYENNE               </t>
  </si>
  <si>
    <t xml:space="preserve">YELLOWSTONE NAT'L PA   </t>
  </si>
  <si>
    <t xml:space="preserve">WHEATLAND              </t>
  </si>
  <si>
    <t xml:space="preserve">RAWLINS                </t>
  </si>
  <si>
    <t xml:space="preserve">WORLAND                </t>
  </si>
  <si>
    <t xml:space="preserve">RIVERTON               </t>
  </si>
  <si>
    <t xml:space="preserve">CASPER                 </t>
  </si>
  <si>
    <t xml:space="preserve">NEWCASTLE              </t>
  </si>
  <si>
    <t xml:space="preserve">SHERIDAN               </t>
  </si>
  <si>
    <t xml:space="preserve">ROCK SPRINGS           </t>
  </si>
  <si>
    <t xml:space="preserve">POCATELLO              </t>
  </si>
  <si>
    <t xml:space="preserve">TWIN FALLS             </t>
  </si>
  <si>
    <t xml:space="preserve">IDAHO FALLS            </t>
  </si>
  <si>
    <t xml:space="preserve">BOISE                  </t>
  </si>
  <si>
    <t xml:space="preserve">COEUR D'ALENE          </t>
  </si>
  <si>
    <t xml:space="preserve">SALT LAKE CITY         </t>
  </si>
  <si>
    <t xml:space="preserve">OGDEN                  </t>
  </si>
  <si>
    <t xml:space="preserve">LOGAN                  </t>
  </si>
  <si>
    <t xml:space="preserve">PRICE                  </t>
  </si>
  <si>
    <t xml:space="preserve">PROVO                  </t>
  </si>
  <si>
    <t xml:space="preserve">PHOENIX                </t>
  </si>
  <si>
    <t xml:space="preserve">MESA/TEMPE             </t>
  </si>
  <si>
    <t xml:space="preserve">GLOBE                  </t>
  </si>
  <si>
    <t xml:space="preserve">TUCSON                 </t>
  </si>
  <si>
    <t xml:space="preserve">SHOW LOW               </t>
  </si>
  <si>
    <t xml:space="preserve">FLAGSTAFF              </t>
  </si>
  <si>
    <t xml:space="preserve">PRESCOTT               </t>
  </si>
  <si>
    <t xml:space="preserve">KINGMAN                </t>
  </si>
  <si>
    <t xml:space="preserve">CHAMBERS               </t>
  </si>
  <si>
    <t xml:space="preserve">ALBUQUERQUE            </t>
  </si>
  <si>
    <t xml:space="preserve">GALLUP                 </t>
  </si>
  <si>
    <t xml:space="preserve">FARMINGTON             </t>
  </si>
  <si>
    <t xml:space="preserve">SANTA FE               </t>
  </si>
  <si>
    <t xml:space="preserve">LAS VEGAS              </t>
  </si>
  <si>
    <t xml:space="preserve">SOCORRO                </t>
  </si>
  <si>
    <t xml:space="preserve">TRUTH/CONSEQUENCES     </t>
  </si>
  <si>
    <t xml:space="preserve">LAS CRUCES             </t>
  </si>
  <si>
    <t xml:space="preserve">CLOVIS                 </t>
  </si>
  <si>
    <t xml:space="preserve">ROSWELL                </t>
  </si>
  <si>
    <t xml:space="preserve">CARRIZOZO              </t>
  </si>
  <si>
    <t xml:space="preserve">TUCUMCARI              </t>
  </si>
  <si>
    <t xml:space="preserve">ELY                    </t>
  </si>
  <si>
    <t xml:space="preserve">RENO                   </t>
  </si>
  <si>
    <t xml:space="preserve">CARSON CITY            </t>
  </si>
  <si>
    <t xml:space="preserve">ELKO                   </t>
  </si>
  <si>
    <t xml:space="preserve">LOS ANGELES            </t>
  </si>
  <si>
    <t xml:space="preserve">INGLEWOOD              </t>
  </si>
  <si>
    <t xml:space="preserve">LONG BEACH             </t>
  </si>
  <si>
    <t xml:space="preserve">PASADENA               </t>
  </si>
  <si>
    <t xml:space="preserve">VAN NUYS               </t>
  </si>
  <si>
    <t xml:space="preserve">ALHAMBRA               </t>
  </si>
  <si>
    <t xml:space="preserve">SAN DIEGO              </t>
  </si>
  <si>
    <t xml:space="preserve">PALM SPRINGS           </t>
  </si>
  <si>
    <t xml:space="preserve">SAN BERNARDINO         </t>
  </si>
  <si>
    <t xml:space="preserve">RIVERSIDE              </t>
  </si>
  <si>
    <t xml:space="preserve">SANTA ANA              </t>
  </si>
  <si>
    <t xml:space="preserve">ANAHEIM                </t>
  </si>
  <si>
    <t xml:space="preserve">OXNARD                 </t>
  </si>
  <si>
    <t xml:space="preserve">SANTA BARBARA          </t>
  </si>
  <si>
    <t xml:space="preserve">BAKERSFIELD            </t>
  </si>
  <si>
    <t xml:space="preserve">SAN LUIS OBISPO        </t>
  </si>
  <si>
    <t xml:space="preserve">MOJAVE                 </t>
  </si>
  <si>
    <t xml:space="preserve">FRESNO                 </t>
  </si>
  <si>
    <t xml:space="preserve">SALINAS                </t>
  </si>
  <si>
    <t xml:space="preserve">SAN FRANCISCO          </t>
  </si>
  <si>
    <t xml:space="preserve">SACRAMENTO             </t>
  </si>
  <si>
    <t xml:space="preserve">PALO ALTO              </t>
  </si>
  <si>
    <t xml:space="preserve">SAN MATEO              </t>
  </si>
  <si>
    <t xml:space="preserve">VALLEJO                </t>
  </si>
  <si>
    <t xml:space="preserve">OAKLAND                </t>
  </si>
  <si>
    <t xml:space="preserve">BERKELEY               </t>
  </si>
  <si>
    <t xml:space="preserve">SAN RAFAEL             </t>
  </si>
  <si>
    <t xml:space="preserve">SANTA CRUZ             </t>
  </si>
  <si>
    <t xml:space="preserve">SAN JOSE               </t>
  </si>
  <si>
    <t xml:space="preserve">STOCKTON               </t>
  </si>
  <si>
    <t xml:space="preserve">MODESTO                </t>
  </si>
  <si>
    <t xml:space="preserve">SANTA ROSA             </t>
  </si>
  <si>
    <t xml:space="preserve">EUREKA                 </t>
  </si>
  <si>
    <t xml:space="preserve">MARYSVILLE             </t>
  </si>
  <si>
    <t xml:space="preserve">REDDING                </t>
  </si>
  <si>
    <t xml:space="preserve">SUSANVILLE             </t>
  </si>
  <si>
    <t xml:space="preserve">HILO                   </t>
  </si>
  <si>
    <t xml:space="preserve">HONOLULU               </t>
  </si>
  <si>
    <t xml:space="preserve">STATES &amp; POSS., GUAM   </t>
  </si>
  <si>
    <t xml:space="preserve">SALEM                  </t>
  </si>
  <si>
    <t xml:space="preserve">EUGENE                 </t>
  </si>
  <si>
    <t xml:space="preserve">MEDFORD                </t>
  </si>
  <si>
    <t xml:space="preserve">KLAMATH FALLS          </t>
  </si>
  <si>
    <t xml:space="preserve">BEND                   </t>
  </si>
  <si>
    <t xml:space="preserve">PENDLETON              </t>
  </si>
  <si>
    <t xml:space="preserve">VALE                   </t>
  </si>
  <si>
    <t xml:space="preserve">SEATTLE                </t>
  </si>
  <si>
    <t xml:space="preserve">EVERETT                </t>
  </si>
  <si>
    <t xml:space="preserve">TACOMA                 </t>
  </si>
  <si>
    <t xml:space="preserve">OLYMPIA                </t>
  </si>
  <si>
    <t xml:space="preserve">VANCOUVER              </t>
  </si>
  <si>
    <t xml:space="preserve">WENATCHEE              </t>
  </si>
  <si>
    <t xml:space="preserve">YAKIMA                 </t>
  </si>
  <si>
    <t xml:space="preserve">SPOKANE                </t>
  </si>
  <si>
    <t xml:space="preserve">RICHLAND               </t>
  </si>
  <si>
    <t xml:space="preserve">CLARKSTON              </t>
  </si>
  <si>
    <t xml:space="preserve">ANCHORAGE              </t>
  </si>
  <si>
    <t xml:space="preserve">FAIRBANKS              </t>
  </si>
  <si>
    <t xml:space="preserve">JUNEAU                 </t>
  </si>
  <si>
    <t xml:space="preserve">KETCHIKAN              </t>
  </si>
  <si>
    <t>New 2024 numbers</t>
  </si>
  <si>
    <t>Updated cell A7 text "For reference: Total construction hard costs per home"</t>
  </si>
  <si>
    <t>For reference: Total construction hard costs per home</t>
  </si>
  <si>
    <t>Added 2023 and 2024 to the Project Approval Year drop down</t>
  </si>
  <si>
    <t>Updated formula in cell E10 to pull lower end according to IP year plan</t>
  </si>
  <si>
    <t>Updated formula in cell E13 to pull scoring factor per IP year plan</t>
  </si>
  <si>
    <t>Units with AMI ratio of greater than 65%</t>
  </si>
  <si>
    <t>If 20% or more of the units are for households at or below 65% of AMI, 20 points are awarded. If fewer than 20% of the units are for households at or below 65% of AMI, 18 points are awarded.</t>
  </si>
  <si>
    <t>Added pre and post 2021 targeting and scoring with updated scoring requirements</t>
  </si>
  <si>
    <t>Targeting and Scoring Years 2021 and Later</t>
  </si>
  <si>
    <t>Targeting and Scoring Years 2020 and Earlier</t>
  </si>
  <si>
    <t>Updated CCPSF Benchmark to read as "No" until the building type is input to the Uses of Funds tab</t>
  </si>
  <si>
    <t>New discounted financing rate when available (after 12/31): 8.50</t>
  </si>
  <si>
    <t>Updated note in CCPSF deviation from "Third party supporting documentation must be provided for benchmark deviations explanations." to "Detailed explanation of unique project features that supports the deviation must be provided."</t>
  </si>
  <si>
    <t>Added 2025 to the Project Approval Year drop down</t>
  </si>
  <si>
    <t>Updated formula in cell E9 to pull higher end according to IP year plan</t>
  </si>
  <si>
    <t>Updated formula in cell E10 to pull lower end per IP year plan</t>
  </si>
  <si>
    <t>New 2025 numbers</t>
  </si>
  <si>
    <t xml:space="preserve">If the project is utilizing additional funding sources not incorporated into the mortgage stack to finance development costs, list those additional sources below. </t>
  </si>
  <si>
    <t>Non-Mortgage Financing Sources</t>
  </si>
  <si>
    <t>Total Non-Mortgage Financing Sources</t>
  </si>
  <si>
    <t>Difference Between All Sources and Uses (Should = 0)</t>
  </si>
  <si>
    <t>Added non-mortgage financing sources lines at bottom of development budget</t>
  </si>
  <si>
    <t>Input any sources for the project that are not being passed on as a loan to the homebuyer and explain any discrepancies or differences between sources and uses of funds. If sponsor is providing discounted financing, complete the Discounted Financing Calculation Worksheet.</t>
  </si>
  <si>
    <t>Revised item 11 in development budget notes to add any sources not being passed on to the homebuyer</t>
  </si>
  <si>
    <t>Updated note in CCPSF deviation from "Third party supporting documentation must be provided for benchmark deviations explanations." to "Detailed explanation of unique project features that supports the deviation must be provided." Original Note - Provide detailed explanations and supporting documentation for all benchmark deviations (e.g. requirements of other funding sources). Except for interest rate assumptions, benchmark deviations are indicated by  “No” in Column E. Deviation explanations must be quantifiable in relation to the amount the benchmark is exceeded. Supporting documentation from a third party is required for the Construction Cost per Square Foot benchmark deviation, and is preferred for all other benchmark deviations.</t>
  </si>
  <si>
    <t>Updated font from Helv to Arial in cells J3, B11, and B12</t>
  </si>
  <si>
    <t>Updated font from Helv to Arial in Additional Explanations if Needed textbox</t>
  </si>
  <si>
    <t>Updated formula in cells H43 and H45 to calculate off the per home values (Ex. IF(AND($C43=0,$E43&gt;0),10,IF(AND($E43=0,$C43&gt;0),-1,IF(AND($C43=0,$E43=0),"",G43/C43))) to IF(AND($C43=0,$E43&gt;0),10,IF(AND($E43=0,$C43&gt;0),-1,IF(AND($C43=0,$E43=0),"",G43/D43)))</t>
  </si>
  <si>
    <t>Updated approved subsidy minus subisdy drawn from R4-R6 to R4-R5</t>
  </si>
  <si>
    <t>New discounted financing rate when available (after 12/31): 7.50%</t>
  </si>
  <si>
    <t>Provide detailed explanations for all benchmark deviations. Except for interest rate assumptions, benchmark deviations are indicated by  “No” in Column E. Detailed explanation of unique project features that supports the deviation must be provided.</t>
  </si>
  <si>
    <t>New 2026 numbers</t>
  </si>
  <si>
    <t>Version 4.9 Updated 1/1/26</t>
  </si>
  <si>
    <t>2026 Gross Residential Square Footage Cost Estimates</t>
  </si>
  <si>
    <t>Subsidy per Unit Score (Projects Approved in or before 2025)</t>
  </si>
  <si>
    <t>Enter the 100% AMI level, adjusted for family size, based on the HUD income limit guidelines for each household under the year which the household was income qualified. Tribal projects may use NAHASDA or other most applicable income limits.</t>
  </si>
  <si>
    <t>Added scoring reference for calculation of hard cost per unit</t>
  </si>
  <si>
    <t>Added subtract any silent second mortgages row</t>
  </si>
  <si>
    <t>Updated Difference Between Sources and Uses (Should = 0) to subtract value of silent second mortgages</t>
  </si>
  <si>
    <t>Added comment for subtracting value of silent second mortgages in Development Budget tab</t>
  </si>
  <si>
    <t>Scoring Reference</t>
  </si>
  <si>
    <t>Construction hard costs per unit (excluding land costs and soft costs)</t>
  </si>
  <si>
    <t>Not less than $25,000/unit to qualify for Substantial Rehabilitation of Vacant, Abandoned, or Substandard Buildings in Community Stability</t>
  </si>
  <si>
    <t>Subtract any silent second mortgages</t>
  </si>
  <si>
    <t>12.</t>
  </si>
  <si>
    <t>Any silent second mortgages must be calculated and entered manually in "Subtract any silent second mortgages."</t>
  </si>
  <si>
    <t>of total residential development costs for the General Fund (excluding developer fee and all capitalized reserves). Not greater than 15% of total residential development costs (excluding developer fee and all capitalized reserves) or an amount approved by the Nevada Housing Division in connection with another project funding source.</t>
  </si>
  <si>
    <t>AHP as percentage of Total Development Costs - Cannot exceed 50%</t>
  </si>
  <si>
    <t>AHP subsidy cannot account for more than 50% of the total development costs.</t>
  </si>
  <si>
    <t>Added AHP of the total development costs calculation</t>
  </si>
  <si>
    <t>Percentage of units at or below 65% AMI</t>
  </si>
  <si>
    <t>Removed weighted average and added percentage of unit at or below 65% of AMI</t>
  </si>
  <si>
    <t>Targeting Score</t>
  </si>
  <si>
    <t>Developer fee percentage updated to 17%. GF is 17% and TF is 15% or amount approved by the Nevada Housing Division. Over subsidization benchmark note updated to show difference between GF and TF.</t>
  </si>
  <si>
    <t>Unlocked cell C5 to select At Application, At Disbursement, or At Modification</t>
  </si>
  <si>
    <t>Market Rate (Assigned by FHLB at application) - Freddie Mac weekly average for 30-year fixed mortgages</t>
  </si>
  <si>
    <t>Market Rate (Assigned by FHLB SF) - Freddie Mac weekly average for 30-year fixed mortgages</t>
  </si>
  <si>
    <t>Updated language for homebuyer information to "Enter the 100% AMI level, adjusted for family size, based on the HUD income limit guidelines for each household under the year which the household was income qualified. Tribal projects may use NAHASDA or other most applicable income limits."</t>
  </si>
  <si>
    <t>Added targeting score in row 15</t>
  </si>
  <si>
    <t>Variance (increase/decrease)</t>
  </si>
  <si>
    <t>Added Comments section for non-mortgage financing sources and variance between application and disbursement</t>
  </si>
  <si>
    <t>Renamed tab Pre2026 Subsidy per Unit Score</t>
  </si>
  <si>
    <t>Added note bubble to cell F3 stating "Tribal projects may use NAHASDA or other most applicable income limits.”</t>
  </si>
  <si>
    <t>New discounted financing rate when available (after 12/31): 6.15% on cell AS5</t>
  </si>
  <si>
    <t>Updated default for discounted financing to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</si>
</sst>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 numFmtId="167" formatCode="General_)"/>
    <numFmt numFmtId="168" formatCode="&quot;$&quot;#,##0"/>
    <numFmt numFmtId="169" formatCode="0.0"/>
    <numFmt numFmtId="170" formatCode="mm/dd/yy;@"/>
    <numFmt numFmtId="171" formatCode="_(* #,##0.000000_);_(* \(#,##0.000000\);_(* &quot;-&quot;??_);_(@_)"/>
    <numFmt numFmtId="172" formatCode="&quot;$&quot;#,##0.00"/>
    <numFmt numFmtId="173" formatCode="#,##0.000000_);\(#,##0.000000\)"/>
  </numFmts>
  <fonts count="63" x14ac:knownFonts="1">
    <font>
      <sz val="10"/>
      <name val="Helv"/>
    </font>
    <font>
      <sz val="11"/>
      <color theme="1"/>
      <name val="Calibri"/>
      <family val="2"/>
      <scheme val="minor"/>
    </font>
    <font>
      <sz val="11"/>
      <color theme="1"/>
      <name val="Calibri"/>
      <family val="2"/>
      <scheme val="minor"/>
    </font>
    <font>
      <b/>
      <sz val="10"/>
      <name val="Arial"/>
      <family val="2"/>
    </font>
    <font>
      <sz val="10"/>
      <name val="Arial"/>
      <family val="2"/>
    </font>
    <font>
      <b/>
      <sz val="9"/>
      <name val="Arial"/>
      <family val="2"/>
    </font>
    <font>
      <sz val="9"/>
      <name val="Arial"/>
      <family val="2"/>
    </font>
    <font>
      <sz val="9"/>
      <color indexed="8"/>
      <name val="Arial"/>
      <family val="2"/>
    </font>
    <font>
      <sz val="12"/>
      <color indexed="8"/>
      <name val="Arial"/>
      <family val="2"/>
    </font>
    <font>
      <sz val="8"/>
      <name val="Helv"/>
    </font>
    <font>
      <sz val="10"/>
      <name val="Helv"/>
    </font>
    <font>
      <b/>
      <sz val="20"/>
      <color indexed="8"/>
      <name val="Arial"/>
      <family val="2"/>
    </font>
    <font>
      <b/>
      <sz val="12"/>
      <color indexed="8"/>
      <name val="Arial"/>
      <family val="2"/>
    </font>
    <font>
      <sz val="10"/>
      <color indexed="8"/>
      <name val="Arial"/>
      <family val="2"/>
    </font>
    <font>
      <b/>
      <sz val="10"/>
      <color indexed="8"/>
      <name val="Arial"/>
      <family val="2"/>
    </font>
    <font>
      <b/>
      <sz val="9"/>
      <color indexed="8"/>
      <name val="Arial"/>
      <family val="2"/>
    </font>
    <font>
      <b/>
      <sz val="14"/>
      <color indexed="8"/>
      <name val="Arial"/>
      <family val="2"/>
    </font>
    <font>
      <b/>
      <sz val="14"/>
      <name val="Arial"/>
      <family val="2"/>
    </font>
    <font>
      <b/>
      <i/>
      <sz val="9"/>
      <name val="Arial"/>
      <family val="2"/>
    </font>
    <font>
      <sz val="14"/>
      <name val="Helv"/>
    </font>
    <font>
      <b/>
      <sz val="10"/>
      <color indexed="17"/>
      <name val="Arial"/>
      <family val="2"/>
    </font>
    <font>
      <sz val="9"/>
      <name val="Helv"/>
    </font>
    <font>
      <sz val="9"/>
      <name val="Arial"/>
      <family val="2"/>
    </font>
    <font>
      <b/>
      <sz val="9"/>
      <name val="Arial"/>
      <family val="2"/>
    </font>
    <font>
      <b/>
      <sz val="9"/>
      <name val="Helv"/>
    </font>
    <font>
      <b/>
      <sz val="10"/>
      <name val="Arial"/>
      <family val="2"/>
    </font>
    <font>
      <b/>
      <sz val="10"/>
      <name val="Helv"/>
    </font>
    <font>
      <sz val="8"/>
      <color indexed="81"/>
      <name val="Tahoma"/>
      <family val="2"/>
    </font>
    <font>
      <sz val="12"/>
      <color indexed="81"/>
      <name val="Tahoma"/>
      <family val="2"/>
    </font>
    <font>
      <b/>
      <sz val="8"/>
      <name val="Arial"/>
      <family val="2"/>
    </font>
    <font>
      <b/>
      <sz val="16"/>
      <name val="Arial"/>
      <family val="2"/>
    </font>
    <font>
      <sz val="8"/>
      <name val="Arial"/>
      <family val="2"/>
    </font>
    <font>
      <b/>
      <sz val="11"/>
      <color indexed="8"/>
      <name val="Arial"/>
      <family val="2"/>
    </font>
    <font>
      <sz val="11"/>
      <name val="Arial"/>
      <family val="2"/>
    </font>
    <font>
      <sz val="10"/>
      <name val="Arial"/>
      <family val="2"/>
    </font>
    <font>
      <sz val="11"/>
      <name val="Arial"/>
      <family val="2"/>
    </font>
    <font>
      <sz val="10"/>
      <color indexed="12"/>
      <name val="Arial"/>
      <family val="2"/>
    </font>
    <font>
      <b/>
      <sz val="10"/>
      <color indexed="8"/>
      <name val="Arial"/>
      <family val="2"/>
    </font>
    <font>
      <b/>
      <i/>
      <sz val="10"/>
      <name val="Arial"/>
      <family val="2"/>
    </font>
    <font>
      <b/>
      <sz val="13"/>
      <name val="Arial"/>
      <family val="2"/>
    </font>
    <font>
      <sz val="10"/>
      <color indexed="10"/>
      <name val="Arial"/>
      <family val="2"/>
    </font>
    <font>
      <b/>
      <sz val="8"/>
      <color indexed="8"/>
      <name val="Arial"/>
      <family val="2"/>
    </font>
    <font>
      <sz val="9"/>
      <color indexed="81"/>
      <name val="Tahoma"/>
      <family val="2"/>
    </font>
    <font>
      <sz val="11"/>
      <color indexed="10"/>
      <name val="Calibri"/>
      <family val="2"/>
    </font>
    <font>
      <sz val="11"/>
      <color theme="1"/>
      <name val="Calibri"/>
      <family val="2"/>
      <scheme val="minor"/>
    </font>
    <font>
      <b/>
      <sz val="11"/>
      <color theme="1"/>
      <name val="Calibri"/>
      <family val="2"/>
      <scheme val="minor"/>
    </font>
    <font>
      <sz val="11"/>
      <color rgb="FFFF0000"/>
      <name val="Calibri"/>
      <family val="2"/>
      <scheme val="minor"/>
    </font>
    <font>
      <sz val="10"/>
      <color theme="0"/>
      <name val="Arial"/>
      <family val="2"/>
    </font>
    <font>
      <b/>
      <sz val="9"/>
      <color rgb="FFFF0000"/>
      <name val="Arial"/>
      <family val="2"/>
    </font>
    <font>
      <sz val="9"/>
      <color rgb="FFFF0000"/>
      <name val="Arial"/>
      <family val="2"/>
    </font>
    <font>
      <sz val="10"/>
      <color rgb="FFFF0000"/>
      <name val="Arial"/>
      <family val="2"/>
    </font>
    <font>
      <b/>
      <sz val="10"/>
      <color rgb="FFFF0000"/>
      <name val="Arial"/>
      <family val="2"/>
    </font>
    <font>
      <b/>
      <sz val="11"/>
      <color theme="0"/>
      <name val="Arial"/>
      <family val="2"/>
    </font>
    <font>
      <sz val="10"/>
      <color rgb="FF000000"/>
      <name val="Arial"/>
      <family val="2"/>
    </font>
    <font>
      <sz val="10"/>
      <color theme="1"/>
      <name val="Arial"/>
      <family val="2"/>
    </font>
    <font>
      <b/>
      <sz val="16"/>
      <color theme="1"/>
      <name val="Calibri"/>
      <family val="2"/>
      <scheme val="minor"/>
    </font>
    <font>
      <sz val="11"/>
      <name val="Calibri"/>
      <family val="2"/>
      <scheme val="minor"/>
    </font>
    <font>
      <b/>
      <sz val="9"/>
      <color theme="1"/>
      <name val="Arial"/>
      <family val="2"/>
    </font>
    <font>
      <b/>
      <sz val="8"/>
      <color theme="1"/>
      <name val="Arial"/>
      <family val="2"/>
    </font>
    <font>
      <sz val="10"/>
      <name val="Arial"/>
      <family val="2"/>
    </font>
    <font>
      <sz val="11"/>
      <color indexed="81"/>
      <name val="Arial"/>
      <family val="2"/>
    </font>
    <font>
      <b/>
      <sz val="12"/>
      <color indexed="9"/>
      <name val="Arial"/>
      <family val="2"/>
    </font>
    <font>
      <b/>
      <sz val="9"/>
      <color indexed="81"/>
      <name val="Tahoma"/>
      <family val="2"/>
    </font>
  </fonts>
  <fills count="15">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rgb="FFCCFFCC"/>
        <bgColor indexed="64"/>
      </patternFill>
    </fill>
    <fill>
      <patternFill patternType="solid">
        <fgColor theme="0"/>
        <bgColor indexed="64"/>
      </patternFill>
    </fill>
    <fill>
      <patternFill patternType="solid">
        <fgColor theme="3" tint="-0.249977111117893"/>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6ED8BF"/>
        <bgColor indexed="64"/>
      </patternFill>
    </fill>
    <fill>
      <patternFill patternType="solid">
        <fgColor theme="6" tint="0.59999389629810485"/>
        <bgColor indexed="64"/>
      </patternFill>
    </fill>
    <fill>
      <patternFill patternType="solid">
        <fgColor rgb="FFFFFFCC"/>
        <bgColor indexed="64"/>
      </patternFill>
    </fill>
    <fill>
      <patternFill patternType="solid">
        <fgColor theme="8" tint="0.5999938962981048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bottom style="thin">
        <color indexed="8"/>
      </bottom>
      <diagonal/>
    </border>
    <border>
      <left style="thin">
        <color indexed="64"/>
      </left>
      <right/>
      <top style="thin">
        <color indexed="8"/>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20">
    <xf numFmtId="0" fontId="0"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67" fontId="10" fillId="0" borderId="0"/>
    <xf numFmtId="0" fontId="44" fillId="0" borderId="0"/>
    <xf numFmtId="0" fontId="4" fillId="0" borderId="0"/>
    <xf numFmtId="0" fontId="4" fillId="0" borderId="0"/>
    <xf numFmtId="167" fontId="10" fillId="0" borderId="0"/>
    <xf numFmtId="167" fontId="10" fillId="0" borderId="0"/>
    <xf numFmtId="167" fontId="10" fillId="0" borderId="0"/>
    <xf numFmtId="167" fontId="10" fillId="0" borderId="0"/>
    <xf numFmtId="167" fontId="10" fillId="0" borderId="0"/>
    <xf numFmtId="0" fontId="4" fillId="0" borderId="0"/>
    <xf numFmtId="0" fontId="4" fillId="0" borderId="0"/>
    <xf numFmtId="37" fontId="10" fillId="0" borderId="0"/>
    <xf numFmtId="9" fontId="4" fillId="0" borderId="0" applyFont="0" applyFill="0" applyBorder="0" applyAlignment="0" applyProtection="0"/>
    <xf numFmtId="0" fontId="59" fillId="0" borderId="0"/>
    <xf numFmtId="0" fontId="4" fillId="0" borderId="0"/>
    <xf numFmtId="0" fontId="1" fillId="0" borderId="0"/>
  </cellStyleXfs>
  <cellXfs count="799">
    <xf numFmtId="0" fontId="0" fillId="0" borderId="0" xfId="0"/>
    <xf numFmtId="0" fontId="13" fillId="0" borderId="0" xfId="0" applyFont="1"/>
    <xf numFmtId="0" fontId="13" fillId="0" borderId="0" xfId="0" applyFont="1" applyProtection="1"/>
    <xf numFmtId="0" fontId="8" fillId="0" borderId="0" xfId="0" applyFont="1" applyProtection="1"/>
    <xf numFmtId="0" fontId="6" fillId="0" borderId="0" xfId="6" applyFont="1" applyAlignment="1" applyProtection="1">
      <alignment horizontal="centerContinuous" vertical="justify"/>
    </xf>
    <xf numFmtId="0" fontId="6" fillId="0" borderId="0" xfId="6" applyFont="1" applyProtection="1"/>
    <xf numFmtId="167" fontId="10" fillId="0" borderId="0" xfId="11" applyAlignment="1" applyProtection="1">
      <alignment horizontal="centerContinuous" vertical="justify"/>
    </xf>
    <xf numFmtId="0" fontId="17" fillId="0" borderId="0" xfId="6" applyFont="1" applyAlignment="1" applyProtection="1">
      <alignment horizontal="centerContinuous" vertical="justify"/>
    </xf>
    <xf numFmtId="167" fontId="10" fillId="0" borderId="0" xfId="11" applyProtection="1"/>
    <xf numFmtId="0" fontId="6" fillId="0" borderId="0" xfId="6" applyFont="1" applyFill="1" applyProtection="1"/>
    <xf numFmtId="0" fontId="6" fillId="0" borderId="0" xfId="6" applyFont="1" applyFill="1" applyBorder="1" applyProtection="1"/>
    <xf numFmtId="0" fontId="18" fillId="0" borderId="0" xfId="6" applyFont="1" applyProtection="1"/>
    <xf numFmtId="8" fontId="6" fillId="0" borderId="0" xfId="6" applyNumberFormat="1" applyFont="1" applyProtection="1"/>
    <xf numFmtId="0" fontId="18" fillId="0" borderId="0" xfId="6" applyFont="1" applyFill="1" applyBorder="1" applyAlignment="1" applyProtection="1">
      <alignment horizontal="centerContinuous"/>
    </xf>
    <xf numFmtId="0" fontId="4" fillId="0" borderId="0" xfId="6" applyFill="1" applyProtection="1"/>
    <xf numFmtId="0" fontId="4" fillId="0" borderId="0" xfId="6" applyFont="1" applyProtection="1"/>
    <xf numFmtId="0" fontId="6" fillId="0" borderId="0" xfId="6" applyFont="1" applyBorder="1" applyProtection="1"/>
    <xf numFmtId="0" fontId="4" fillId="0" borderId="0" xfId="6" applyProtection="1"/>
    <xf numFmtId="167" fontId="10" fillId="0" borderId="0" xfId="11" applyFill="1" applyAlignment="1" applyProtection="1">
      <alignment horizontal="center"/>
    </xf>
    <xf numFmtId="167" fontId="10" fillId="0" borderId="0" xfId="11" applyFont="1" applyAlignment="1" applyProtection="1">
      <alignment wrapText="1"/>
    </xf>
    <xf numFmtId="167" fontId="10" fillId="0" borderId="0" xfId="11" applyFill="1" applyAlignment="1" applyProtection="1"/>
    <xf numFmtId="0" fontId="4" fillId="0" borderId="0" xfId="7" applyProtection="1"/>
    <xf numFmtId="0" fontId="4" fillId="2" borderId="0" xfId="7" applyFill="1" applyBorder="1" applyProtection="1"/>
    <xf numFmtId="0" fontId="3" fillId="0" borderId="0" xfId="7" applyFont="1" applyProtection="1"/>
    <xf numFmtId="0" fontId="4" fillId="0" borderId="0" xfId="7" applyAlignment="1" applyProtection="1">
      <alignment vertical="top" wrapText="1"/>
    </xf>
    <xf numFmtId="0" fontId="4" fillId="0" borderId="0" xfId="7" applyAlignment="1" applyProtection="1">
      <alignment vertical="top"/>
    </xf>
    <xf numFmtId="0" fontId="20" fillId="0" borderId="0" xfId="7" applyFont="1" applyProtection="1"/>
    <xf numFmtId="0" fontId="5" fillId="3" borderId="1" xfId="6" applyFont="1" applyFill="1" applyBorder="1" applyAlignment="1" applyProtection="1">
      <alignment vertical="center"/>
    </xf>
    <xf numFmtId="0" fontId="6" fillId="3" borderId="1" xfId="6" applyFont="1" applyFill="1" applyBorder="1" applyAlignment="1" applyProtection="1"/>
    <xf numFmtId="0" fontId="6" fillId="3" borderId="1" xfId="6" applyFont="1" applyFill="1" applyBorder="1" applyProtection="1"/>
    <xf numFmtId="0" fontId="15" fillId="3" borderId="1" xfId="0" applyFont="1" applyFill="1" applyBorder="1" applyAlignment="1" applyProtection="1">
      <alignment horizontal="center"/>
    </xf>
    <xf numFmtId="166" fontId="7" fillId="3" borderId="1" xfId="3" applyNumberFormat="1" applyFont="1" applyFill="1" applyBorder="1" applyAlignment="1" applyProtection="1">
      <alignment vertical="center"/>
    </xf>
    <xf numFmtId="166" fontId="7" fillId="3" borderId="1" xfId="3" applyNumberFormat="1" applyFont="1" applyFill="1" applyBorder="1" applyAlignment="1" applyProtection="1"/>
    <xf numFmtId="0" fontId="15" fillId="3" borderId="1" xfId="0" applyFont="1" applyFill="1" applyBorder="1" applyAlignment="1" applyProtection="1">
      <alignment horizontal="center" vertical="center" wrapText="1"/>
    </xf>
    <xf numFmtId="0" fontId="5" fillId="3" borderId="1" xfId="7" applyFont="1" applyFill="1" applyBorder="1" applyAlignment="1" applyProtection="1">
      <alignment horizontal="left" vertical="center" wrapText="1"/>
    </xf>
    <xf numFmtId="0" fontId="5" fillId="3" borderId="1" xfId="6" applyFont="1" applyFill="1" applyBorder="1" applyAlignment="1" applyProtection="1">
      <alignment horizontal="left" vertical="center"/>
    </xf>
    <xf numFmtId="0" fontId="7" fillId="0" borderId="0" xfId="0" applyFont="1" applyAlignment="1" applyProtection="1">
      <alignment horizontal="center"/>
    </xf>
    <xf numFmtId="170" fontId="6" fillId="3" borderId="1" xfId="6" applyNumberFormat="1" applyFont="1" applyFill="1" applyBorder="1" applyAlignment="1" applyProtection="1">
      <alignment horizontal="left" vertical="center" wrapText="1"/>
    </xf>
    <xf numFmtId="0" fontId="5" fillId="3" borderId="2" xfId="6" applyFont="1" applyFill="1" applyBorder="1" applyAlignment="1" applyProtection="1">
      <alignment horizontal="center" vertical="center"/>
    </xf>
    <xf numFmtId="0" fontId="5" fillId="3" borderId="3" xfId="6" applyFont="1" applyFill="1" applyBorder="1" applyAlignment="1" applyProtection="1">
      <alignment horizontal="center" vertical="center"/>
    </xf>
    <xf numFmtId="164" fontId="6" fillId="2" borderId="1" xfId="1" applyNumberFormat="1" applyFont="1" applyFill="1" applyBorder="1" applyProtection="1">
      <protection locked="0"/>
    </xf>
    <xf numFmtId="164" fontId="6" fillId="2" borderId="4" xfId="1" applyNumberFormat="1" applyFont="1" applyFill="1" applyBorder="1" applyProtection="1">
      <protection locked="0"/>
    </xf>
    <xf numFmtId="164" fontId="6" fillId="3" borderId="1" xfId="1" applyNumberFormat="1" applyFont="1" applyFill="1" applyBorder="1" applyAlignment="1" applyProtection="1">
      <alignment vertical="center" wrapText="1"/>
    </xf>
    <xf numFmtId="164" fontId="6" fillId="0" borderId="1" xfId="1" applyNumberFormat="1" applyFont="1" applyBorder="1" applyProtection="1">
      <protection locked="0"/>
    </xf>
    <xf numFmtId="164" fontId="6" fillId="3" borderId="1" xfId="1" applyNumberFormat="1" applyFont="1" applyFill="1" applyBorder="1" applyProtection="1"/>
    <xf numFmtId="0" fontId="6" fillId="0" borderId="1" xfId="6" applyFont="1" applyFill="1" applyBorder="1" applyProtection="1">
      <protection locked="0"/>
    </xf>
    <xf numFmtId="164" fontId="5" fillId="3" borderId="1" xfId="6" applyNumberFormat="1" applyFont="1" applyFill="1" applyBorder="1" applyProtection="1"/>
    <xf numFmtId="165" fontId="5" fillId="3" borderId="1" xfId="16" applyNumberFormat="1" applyFont="1" applyFill="1" applyBorder="1" applyProtection="1"/>
    <xf numFmtId="0" fontId="11" fillId="0" borderId="0" xfId="0" applyFont="1" applyProtection="1"/>
    <xf numFmtId="0" fontId="12" fillId="0" borderId="0" xfId="0" applyFont="1" applyProtection="1"/>
    <xf numFmtId="0" fontId="14" fillId="0" borderId="0" xfId="0" applyFont="1" applyProtection="1"/>
    <xf numFmtId="0" fontId="0" fillId="0" borderId="0" xfId="0" applyProtection="1"/>
    <xf numFmtId="0" fontId="7" fillId="0" borderId="1" xfId="0" applyFont="1" applyBorder="1" applyAlignment="1" applyProtection="1">
      <alignment vertical="center"/>
      <protection locked="0"/>
    </xf>
    <xf numFmtId="166" fontId="7" fillId="0" borderId="0" xfId="3" applyNumberFormat="1" applyFont="1" applyFill="1" applyBorder="1" applyAlignment="1" applyProtection="1"/>
    <xf numFmtId="0" fontId="7" fillId="0" borderId="1" xfId="0" applyFont="1" applyBorder="1" applyAlignment="1" applyProtection="1">
      <alignment horizontal="left" vertical="center"/>
      <protection locked="0"/>
    </xf>
    <xf numFmtId="0" fontId="7" fillId="0" borderId="1" xfId="0" applyNumberFormat="1" applyFont="1" applyBorder="1" applyAlignment="1" applyProtection="1">
      <alignment vertical="center"/>
      <protection locked="0"/>
    </xf>
    <xf numFmtId="166" fontId="7" fillId="0" borderId="0" xfId="3" applyNumberFormat="1" applyFont="1" applyFill="1" applyBorder="1" applyAlignment="1" applyProtection="1">
      <alignment vertical="center"/>
    </xf>
    <xf numFmtId="164" fontId="7" fillId="0" borderId="1" xfId="1" applyNumberFormat="1" applyFont="1" applyBorder="1" applyAlignment="1" applyProtection="1">
      <alignment horizontal="right"/>
      <protection locked="0"/>
    </xf>
    <xf numFmtId="164" fontId="7" fillId="0" borderId="1" xfId="1" applyNumberFormat="1" applyFont="1" applyBorder="1" applyAlignment="1" applyProtection="1">
      <alignment horizontal="right" vertical="center"/>
      <protection locked="0"/>
    </xf>
    <xf numFmtId="0" fontId="15" fillId="3" borderId="5" xfId="0" applyFont="1" applyFill="1" applyBorder="1" applyAlignment="1" applyProtection="1">
      <alignment vertical="center"/>
    </xf>
    <xf numFmtId="164" fontId="7" fillId="0" borderId="4" xfId="1" applyNumberFormat="1" applyFont="1" applyBorder="1" applyAlignment="1" applyProtection="1">
      <alignment horizontal="right"/>
      <protection locked="0"/>
    </xf>
    <xf numFmtId="9" fontId="6" fillId="3" borderId="6" xfId="3" applyNumberFormat="1" applyFont="1" applyFill="1" applyBorder="1" applyAlignment="1" applyProtection="1">
      <alignment horizontal="center" vertical="center" wrapText="1"/>
    </xf>
    <xf numFmtId="0" fontId="15" fillId="3" borderId="1" xfId="0" applyFont="1" applyFill="1" applyBorder="1" applyAlignment="1" applyProtection="1">
      <alignment horizontal="left" vertical="center"/>
    </xf>
    <xf numFmtId="0" fontId="6" fillId="3" borderId="7" xfId="6" applyFont="1" applyFill="1" applyBorder="1" applyAlignment="1" applyProtection="1">
      <alignment vertical="center"/>
    </xf>
    <xf numFmtId="0" fontId="7" fillId="0" borderId="8" xfId="0" applyFont="1" applyFill="1" applyBorder="1" applyAlignment="1" applyProtection="1">
      <alignment horizontal="center" vertical="center" wrapText="1"/>
      <protection locked="0"/>
    </xf>
    <xf numFmtId="0" fontId="15" fillId="0" borderId="0" xfId="0" applyFont="1" applyAlignment="1" applyProtection="1">
      <alignment vertical="center"/>
    </xf>
    <xf numFmtId="0" fontId="15" fillId="4" borderId="1" xfId="0" applyFont="1" applyFill="1" applyBorder="1" applyAlignment="1" applyProtection="1">
      <alignment horizontal="center" vertical="center" wrapText="1"/>
    </xf>
    <xf numFmtId="0" fontId="23" fillId="4" borderId="1" xfId="7" applyFont="1" applyFill="1" applyBorder="1" applyAlignment="1" applyProtection="1">
      <alignment horizontal="left" vertical="center" wrapText="1"/>
    </xf>
    <xf numFmtId="0" fontId="23" fillId="4" borderId="1" xfId="7" applyFont="1" applyFill="1" applyBorder="1" applyAlignment="1" applyProtection="1">
      <alignment horizontal="center" vertical="center" wrapText="1"/>
    </xf>
    <xf numFmtId="0" fontId="7" fillId="2" borderId="1" xfId="0" applyFont="1" applyFill="1" applyBorder="1" applyAlignment="1" applyProtection="1">
      <alignment horizontal="right"/>
      <protection locked="0"/>
    </xf>
    <xf numFmtId="0" fontId="15" fillId="3" borderId="1" xfId="16" applyNumberFormat="1" applyFont="1" applyFill="1" applyBorder="1" applyAlignment="1" applyProtection="1">
      <alignment horizontal="right"/>
    </xf>
    <xf numFmtId="0" fontId="15" fillId="3" borderId="7" xfId="0" applyFont="1" applyFill="1" applyBorder="1" applyAlignment="1" applyProtection="1">
      <alignment horizontal="left" vertical="center"/>
    </xf>
    <xf numFmtId="0" fontId="15" fillId="3" borderId="5" xfId="0" applyFont="1" applyFill="1" applyBorder="1" applyAlignment="1" applyProtection="1">
      <alignment horizontal="left" vertical="center"/>
    </xf>
    <xf numFmtId="0" fontId="6" fillId="0" borderId="0" xfId="0" applyFont="1" applyFill="1" applyBorder="1" applyAlignment="1" applyProtection="1">
      <alignment horizontal="center" vertical="center" wrapText="1"/>
    </xf>
    <xf numFmtId="3" fontId="13" fillId="0" borderId="0" xfId="0" applyNumberFormat="1" applyFont="1"/>
    <xf numFmtId="9" fontId="7" fillId="3" borderId="1" xfId="16" applyNumberFormat="1" applyFont="1" applyFill="1" applyBorder="1" applyAlignment="1" applyProtection="1">
      <alignment vertical="center"/>
    </xf>
    <xf numFmtId="1" fontId="13" fillId="0" borderId="0" xfId="0" applyNumberFormat="1" applyFont="1" applyAlignment="1">
      <alignment horizontal="center"/>
    </xf>
    <xf numFmtId="0" fontId="13" fillId="0" borderId="0" xfId="0" applyNumberFormat="1" applyFont="1" applyAlignment="1">
      <alignment horizontal="center"/>
    </xf>
    <xf numFmtId="1" fontId="7" fillId="3" borderId="1" xfId="12" applyNumberFormat="1" applyFont="1" applyFill="1" applyBorder="1" applyAlignment="1" applyProtection="1">
      <alignment vertical="center"/>
    </xf>
    <xf numFmtId="0" fontId="15" fillId="3" borderId="5" xfId="0" applyFont="1" applyFill="1" applyBorder="1" applyAlignment="1" applyProtection="1">
      <alignment horizontal="center" vertical="center"/>
    </xf>
    <xf numFmtId="0" fontId="15" fillId="3" borderId="4" xfId="0" applyFont="1" applyFill="1" applyBorder="1" applyAlignment="1" applyProtection="1">
      <alignment horizontal="center" vertical="center" wrapText="1"/>
    </xf>
    <xf numFmtId="0" fontId="0" fillId="5" borderId="4" xfId="0" applyFill="1" applyBorder="1" applyAlignment="1" applyProtection="1">
      <alignment horizontal="center" vertical="center"/>
    </xf>
    <xf numFmtId="0" fontId="24" fillId="3" borderId="1" xfId="0" applyFont="1" applyFill="1" applyBorder="1" applyAlignment="1" applyProtection="1">
      <alignment horizontal="center" vertical="center"/>
    </xf>
    <xf numFmtId="0" fontId="8" fillId="0" borderId="0" xfId="0" applyFont="1" applyAlignment="1" applyProtection="1">
      <alignment horizontal="center" vertical="center"/>
    </xf>
    <xf numFmtId="0" fontId="7" fillId="0" borderId="1" xfId="0" applyFont="1" applyBorder="1" applyAlignment="1" applyProtection="1">
      <alignment horizontal="center" vertical="center"/>
      <protection locked="0"/>
    </xf>
    <xf numFmtId="170" fontId="7" fillId="0" borderId="1" xfId="0" applyNumberFormat="1" applyFont="1" applyBorder="1" applyAlignment="1" applyProtection="1">
      <alignment horizontal="center" vertical="center"/>
      <protection locked="0"/>
    </xf>
    <xf numFmtId="9" fontId="6" fillId="3" borderId="1" xfId="16" applyFont="1" applyFill="1" applyBorder="1" applyAlignment="1" applyProtection="1">
      <alignment horizontal="center" vertical="center"/>
    </xf>
    <xf numFmtId="0" fontId="7" fillId="3" borderId="1" xfId="0" applyNumberFormat="1" applyFont="1" applyFill="1" applyBorder="1" applyAlignment="1" applyProtection="1">
      <alignment horizontal="center" vertical="center"/>
    </xf>
    <xf numFmtId="164" fontId="7" fillId="0" borderId="1" xfId="1" applyNumberFormat="1" applyFont="1" applyBorder="1" applyAlignment="1" applyProtection="1">
      <alignment vertical="center"/>
      <protection locked="0"/>
    </xf>
    <xf numFmtId="164" fontId="7" fillId="3" borderId="1" xfId="1" applyNumberFormat="1" applyFont="1" applyFill="1" applyBorder="1" applyAlignment="1" applyProtection="1">
      <alignment vertical="center"/>
    </xf>
    <xf numFmtId="1" fontId="7" fillId="0" borderId="1" xfId="1" applyNumberFormat="1" applyFont="1" applyBorder="1" applyAlignment="1" applyProtection="1">
      <alignment horizontal="center" vertical="center"/>
      <protection locked="0"/>
    </xf>
    <xf numFmtId="10" fontId="7" fillId="0" borderId="1" xfId="16" applyNumberFormat="1" applyFont="1" applyBorder="1" applyAlignment="1" applyProtection="1">
      <alignment horizontal="center" vertical="center"/>
      <protection locked="0"/>
    </xf>
    <xf numFmtId="9" fontId="7" fillId="3" borderId="1" xfId="16" applyFont="1" applyFill="1" applyBorder="1" applyAlignment="1" applyProtection="1">
      <alignment horizontal="center" vertical="center"/>
    </xf>
    <xf numFmtId="14" fontId="7" fillId="0" borderId="7" xfId="0" applyNumberFormat="1" applyFont="1" applyBorder="1" applyAlignment="1" applyProtection="1">
      <alignment horizontal="left" vertical="center"/>
      <protection locked="0"/>
    </xf>
    <xf numFmtId="0" fontId="7" fillId="3" borderId="1" xfId="0" applyFont="1" applyFill="1" applyBorder="1" applyAlignment="1" applyProtection="1">
      <alignment horizontal="center" vertical="center"/>
    </xf>
    <xf numFmtId="0" fontId="7" fillId="3" borderId="1" xfId="0" applyFont="1" applyFill="1" applyBorder="1" applyAlignment="1" applyProtection="1">
      <alignment horizontal="center"/>
    </xf>
    <xf numFmtId="166" fontId="6" fillId="3" borderId="6" xfId="3" applyNumberFormat="1" applyFont="1" applyFill="1" applyBorder="1" applyAlignment="1" applyProtection="1">
      <alignment vertical="center"/>
    </xf>
    <xf numFmtId="166" fontId="15" fillId="3" borderId="1" xfId="3" applyNumberFormat="1" applyFont="1" applyFill="1" applyBorder="1" applyAlignment="1" applyProtection="1"/>
    <xf numFmtId="166" fontId="6" fillId="0" borderId="0" xfId="3" applyNumberFormat="1" applyFont="1" applyFill="1" applyBorder="1" applyAlignment="1" applyProtection="1">
      <alignment vertical="center"/>
    </xf>
    <xf numFmtId="1" fontId="7" fillId="0" borderId="0" xfId="12" applyNumberFormat="1" applyFont="1" applyFill="1" applyBorder="1" applyAlignment="1" applyProtection="1">
      <alignment vertical="center"/>
    </xf>
    <xf numFmtId="9" fontId="7" fillId="0" borderId="0" xfId="16" applyNumberFormat="1" applyFont="1" applyFill="1" applyBorder="1" applyAlignment="1" applyProtection="1">
      <alignment vertical="center"/>
    </xf>
    <xf numFmtId="166" fontId="15" fillId="0" borderId="0" xfId="3" applyNumberFormat="1" applyFont="1" applyFill="1" applyBorder="1" applyAlignment="1" applyProtection="1"/>
    <xf numFmtId="37" fontId="6" fillId="0" borderId="1" xfId="0" applyNumberFormat="1" applyFont="1" applyBorder="1" applyProtection="1">
      <protection locked="0"/>
    </xf>
    <xf numFmtId="10" fontId="6" fillId="3" borderId="1" xfId="16" applyNumberFormat="1" applyFont="1" applyFill="1" applyBorder="1" applyProtection="1"/>
    <xf numFmtId="167" fontId="7" fillId="0" borderId="0" xfId="12" applyFont="1" applyFill="1" applyBorder="1" applyAlignment="1" applyProtection="1">
      <alignment vertical="center"/>
    </xf>
    <xf numFmtId="0" fontId="22" fillId="0" borderId="0" xfId="7" applyFont="1" applyFill="1" applyBorder="1" applyAlignment="1" applyProtection="1">
      <alignment vertical="top"/>
    </xf>
    <xf numFmtId="0" fontId="22" fillId="0" borderId="0" xfId="7" applyFont="1" applyFill="1" applyBorder="1" applyProtection="1"/>
    <xf numFmtId="0" fontId="6" fillId="5" borderId="1" xfId="0" applyFont="1" applyFill="1" applyBorder="1" applyAlignment="1" applyProtection="1">
      <alignment horizontal="center" vertical="center"/>
    </xf>
    <xf numFmtId="0" fontId="6" fillId="5" borderId="1" xfId="0" applyFont="1" applyFill="1" applyBorder="1" applyProtection="1"/>
    <xf numFmtId="167" fontId="15" fillId="0" borderId="0" xfId="11" applyFont="1" applyFill="1" applyBorder="1" applyAlignment="1" applyProtection="1">
      <alignment horizontal="left" vertical="center"/>
    </xf>
    <xf numFmtId="0" fontId="13" fillId="0" borderId="0" xfId="0" applyFont="1" applyBorder="1" applyProtection="1"/>
    <xf numFmtId="0" fontId="6" fillId="3" borderId="1" xfId="6" applyFont="1" applyFill="1" applyBorder="1" applyAlignment="1" applyProtection="1">
      <alignment horizontal="center" vertical="center"/>
    </xf>
    <xf numFmtId="0" fontId="13" fillId="0" borderId="0" xfId="0" applyFont="1" applyAlignment="1" applyProtection="1">
      <alignment horizontal="left"/>
    </xf>
    <xf numFmtId="0" fontId="13" fillId="0" borderId="0" xfId="0" applyFont="1" applyAlignment="1" applyProtection="1">
      <alignment horizontal="left" vertical="center"/>
    </xf>
    <xf numFmtId="0" fontId="30" fillId="0" borderId="0" xfId="7" applyFont="1" applyAlignment="1" applyProtection="1">
      <alignment horizontal="centerContinuous" vertical="center"/>
    </xf>
    <xf numFmtId="167" fontId="10" fillId="0" borderId="0" xfId="9" applyAlignment="1" applyProtection="1">
      <alignment horizontal="centerContinuous"/>
    </xf>
    <xf numFmtId="0" fontId="4" fillId="0" borderId="0" xfId="7" applyAlignment="1" applyProtection="1">
      <alignment horizontal="centerContinuous" vertical="center"/>
    </xf>
    <xf numFmtId="0" fontId="4" fillId="0" borderId="0" xfId="7" applyAlignment="1" applyProtection="1">
      <alignment horizontal="centerContinuous"/>
    </xf>
    <xf numFmtId="0" fontId="31" fillId="2" borderId="0" xfId="7" applyFont="1" applyFill="1" applyBorder="1" applyAlignment="1" applyProtection="1">
      <alignment horizontal="center" vertical="center"/>
    </xf>
    <xf numFmtId="0" fontId="22" fillId="0" borderId="0" xfId="7" applyFont="1" applyProtection="1"/>
    <xf numFmtId="6" fontId="4" fillId="0" borderId="0" xfId="7" applyNumberFormat="1" applyProtection="1"/>
    <xf numFmtId="167" fontId="5" fillId="3" borderId="9" xfId="9" applyNumberFormat="1" applyFont="1" applyFill="1" applyBorder="1" applyAlignment="1" applyProtection="1">
      <alignment horizontal="left" vertical="center"/>
    </xf>
    <xf numFmtId="167" fontId="5" fillId="3" borderId="10" xfId="9" applyFont="1" applyFill="1" applyBorder="1" applyAlignment="1" applyProtection="1">
      <alignment horizontal="center" vertical="center"/>
    </xf>
    <xf numFmtId="0" fontId="15" fillId="5" borderId="1" xfId="7" applyFont="1" applyFill="1" applyBorder="1" applyAlignment="1" applyProtection="1">
      <alignment horizontal="center" vertical="center" wrapText="1"/>
    </xf>
    <xf numFmtId="167" fontId="6" fillId="5" borderId="11" xfId="9" applyNumberFormat="1" applyFont="1" applyFill="1" applyBorder="1" applyAlignment="1" applyProtection="1">
      <alignment horizontal="left"/>
    </xf>
    <xf numFmtId="167" fontId="5" fillId="3" borderId="12" xfId="16" applyNumberFormat="1" applyFont="1" applyFill="1" applyBorder="1" applyAlignment="1" applyProtection="1">
      <alignment horizontal="center"/>
    </xf>
    <xf numFmtId="10" fontId="7" fillId="5" borderId="1" xfId="7" applyNumberFormat="1" applyFont="1" applyFill="1" applyBorder="1" applyAlignment="1" applyProtection="1">
      <alignment horizontal="center" vertical="top" wrapText="1"/>
    </xf>
    <xf numFmtId="0" fontId="7" fillId="5" borderId="1" xfId="7" applyFont="1" applyFill="1" applyBorder="1" applyAlignment="1" applyProtection="1">
      <alignment horizontal="center"/>
    </xf>
    <xf numFmtId="2" fontId="7" fillId="5" borderId="1" xfId="7" applyNumberFormat="1" applyFont="1" applyFill="1" applyBorder="1" applyProtection="1"/>
    <xf numFmtId="167" fontId="6" fillId="5" borderId="13" xfId="9" applyNumberFormat="1" applyFont="1" applyFill="1" applyBorder="1" applyAlignment="1" applyProtection="1">
      <alignment horizontal="left"/>
    </xf>
    <xf numFmtId="167" fontId="6" fillId="5" borderId="7" xfId="9" applyNumberFormat="1" applyFont="1" applyFill="1" applyBorder="1" applyAlignment="1" applyProtection="1">
      <alignment horizontal="left"/>
    </xf>
    <xf numFmtId="167" fontId="6" fillId="5" borderId="2" xfId="9" applyFont="1" applyFill="1" applyBorder="1" applyAlignment="1" applyProtection="1">
      <alignment horizontal="left"/>
    </xf>
    <xf numFmtId="2" fontId="15" fillId="5" borderId="1" xfId="7" applyNumberFormat="1" applyFont="1" applyFill="1" applyBorder="1" applyProtection="1"/>
    <xf numFmtId="0" fontId="17" fillId="0" borderId="0" xfId="14" applyFont="1" applyAlignment="1" applyProtection="1">
      <alignment vertical="center"/>
    </xf>
    <xf numFmtId="0" fontId="4" fillId="0" borderId="0" xfId="14" applyProtection="1"/>
    <xf numFmtId="0" fontId="5" fillId="0" borderId="0" xfId="14" applyFont="1" applyAlignment="1" applyProtection="1">
      <alignment vertical="center"/>
    </xf>
    <xf numFmtId="0" fontId="4" fillId="0" borderId="0" xfId="14" applyAlignment="1" applyProtection="1">
      <alignment horizontal="left"/>
    </xf>
    <xf numFmtId="164" fontId="32" fillId="0" borderId="0" xfId="13" applyNumberFormat="1" applyFont="1" applyFill="1" applyBorder="1" applyAlignment="1" applyProtection="1">
      <alignment vertical="center" wrapText="1"/>
    </xf>
    <xf numFmtId="0" fontId="33" fillId="0" borderId="0" xfId="13" applyFont="1"/>
    <xf numFmtId="0" fontId="33" fillId="0" borderId="0" xfId="14" applyFont="1" applyProtection="1"/>
    <xf numFmtId="0" fontId="6" fillId="0" borderId="0" xfId="14" applyFont="1" applyProtection="1"/>
    <xf numFmtId="0" fontId="4" fillId="0" borderId="0" xfId="13"/>
    <xf numFmtId="0" fontId="34" fillId="0" borderId="0" xfId="14" applyFont="1" applyProtection="1"/>
    <xf numFmtId="37" fontId="34" fillId="0" borderId="0" xfId="15" applyFont="1" applyBorder="1" applyProtection="1"/>
    <xf numFmtId="164" fontId="6" fillId="3" borderId="1" xfId="1" applyNumberFormat="1" applyFont="1" applyFill="1" applyBorder="1" applyAlignment="1" applyProtection="1">
      <alignment horizontal="right" vertical="center"/>
    </xf>
    <xf numFmtId="43" fontId="5" fillId="3" borderId="1" xfId="1" applyFont="1" applyFill="1" applyBorder="1" applyAlignment="1">
      <alignment horizontal="center" vertical="center" wrapText="1"/>
    </xf>
    <xf numFmtId="0" fontId="6" fillId="0" borderId="0" xfId="14" applyFont="1" applyAlignment="1" applyProtection="1">
      <alignment horizontal="left" vertical="center"/>
    </xf>
    <xf numFmtId="43" fontId="6" fillId="0" borderId="0" xfId="1" applyFont="1" applyFill="1" applyBorder="1" applyAlignment="1">
      <alignment horizontal="left" vertical="center" wrapText="1"/>
    </xf>
    <xf numFmtId="164" fontId="6" fillId="0" borderId="0" xfId="1" applyNumberFormat="1" applyFont="1" applyFill="1" applyBorder="1" applyAlignment="1">
      <alignment horizontal="right" vertical="center"/>
    </xf>
    <xf numFmtId="0" fontId="6" fillId="0" borderId="0" xfId="14" applyFont="1" applyFill="1" applyBorder="1" applyAlignment="1" applyProtection="1">
      <alignment horizontal="center" vertical="center"/>
    </xf>
    <xf numFmtId="164" fontId="6" fillId="3" borderId="5" xfId="1" applyNumberFormat="1" applyFont="1" applyFill="1" applyBorder="1" applyAlignment="1">
      <alignment horizontal="right" vertical="center"/>
    </xf>
    <xf numFmtId="0" fontId="5" fillId="3" borderId="1" xfId="14" applyFont="1" applyFill="1" applyBorder="1" applyAlignment="1" applyProtection="1">
      <alignment horizontal="center" vertical="center"/>
    </xf>
    <xf numFmtId="171" fontId="6" fillId="3" borderId="5" xfId="1" applyNumberFormat="1" applyFont="1" applyFill="1" applyBorder="1" applyAlignment="1">
      <alignment horizontal="right" vertical="center"/>
    </xf>
    <xf numFmtId="43" fontId="6" fillId="3" borderId="14" xfId="1" applyNumberFormat="1" applyFont="1" applyFill="1" applyBorder="1" applyAlignment="1">
      <alignment horizontal="right" vertical="center"/>
    </xf>
    <xf numFmtId="0" fontId="5" fillId="0" borderId="0" xfId="14" applyFont="1" applyFill="1" applyBorder="1" applyAlignment="1" applyProtection="1">
      <alignment horizontal="center" vertical="center" wrapText="1"/>
    </xf>
    <xf numFmtId="0" fontId="5" fillId="0" borderId="15" xfId="14" applyFont="1" applyFill="1" applyBorder="1" applyAlignment="1" applyProtection="1">
      <alignment horizontal="right" vertical="center"/>
    </xf>
    <xf numFmtId="43" fontId="5" fillId="3" borderId="16" xfId="1" applyNumberFormat="1" applyFont="1" applyFill="1" applyBorder="1" applyAlignment="1">
      <alignment horizontal="right" vertical="center"/>
    </xf>
    <xf numFmtId="43" fontId="6" fillId="0" borderId="17" xfId="1" applyFont="1" applyFill="1" applyBorder="1" applyAlignment="1">
      <alignment vertical="center" wrapText="1"/>
    </xf>
    <xf numFmtId="0" fontId="4" fillId="0" borderId="0" xfId="14" applyAlignment="1" applyProtection="1">
      <alignment vertical="center"/>
    </xf>
    <xf numFmtId="37" fontId="34" fillId="0" borderId="0" xfId="15" applyFont="1" applyBorder="1" applyAlignment="1" applyProtection="1">
      <alignment vertical="center"/>
    </xf>
    <xf numFmtId="0" fontId="35" fillId="0" borderId="0" xfId="13" applyFont="1"/>
    <xf numFmtId="0" fontId="35" fillId="0" borderId="0" xfId="13" applyFont="1" applyAlignment="1">
      <alignment horizontal="left"/>
    </xf>
    <xf numFmtId="0" fontId="4" fillId="0" borderId="0" xfId="14" applyBorder="1" applyProtection="1"/>
    <xf numFmtId="43" fontId="34" fillId="0" borderId="0" xfId="14" applyNumberFormat="1" applyFont="1" applyProtection="1"/>
    <xf numFmtId="0" fontId="4" fillId="0" borderId="0" xfId="13" applyAlignment="1">
      <alignment horizontal="left"/>
    </xf>
    <xf numFmtId="0" fontId="4" fillId="0" borderId="0" xfId="13" applyProtection="1"/>
    <xf numFmtId="37" fontId="34" fillId="0" borderId="0" xfId="15" applyFont="1" applyProtection="1"/>
    <xf numFmtId="37" fontId="34" fillId="0" borderId="0" xfId="15" applyFont="1" applyAlignment="1" applyProtection="1">
      <alignment horizontal="left"/>
    </xf>
    <xf numFmtId="9" fontId="36" fillId="0" borderId="0" xfId="16" applyFont="1" applyProtection="1"/>
    <xf numFmtId="37" fontId="10" fillId="0" borderId="0" xfId="15" applyProtection="1"/>
    <xf numFmtId="37" fontId="10" fillId="0" borderId="0" xfId="15" applyAlignment="1" applyProtection="1">
      <alignment horizontal="left"/>
    </xf>
    <xf numFmtId="164" fontId="34" fillId="0" borderId="0" xfId="1" applyNumberFormat="1" applyFont="1" applyProtection="1"/>
    <xf numFmtId="14" fontId="7" fillId="0" borderId="1" xfId="0" applyNumberFormat="1" applyFont="1" applyBorder="1" applyAlignment="1" applyProtection="1">
      <alignment horizontal="left" vertical="center"/>
      <protection locked="0"/>
    </xf>
    <xf numFmtId="37" fontId="5" fillId="0" borderId="0" xfId="14" applyNumberFormat="1" applyFont="1" applyAlignment="1" applyProtection="1">
      <alignment horizontal="right" vertical="center"/>
    </xf>
    <xf numFmtId="167" fontId="10" fillId="0" borderId="0" xfId="10" applyAlignment="1">
      <alignment vertical="center"/>
    </xf>
    <xf numFmtId="0" fontId="6" fillId="0" borderId="0" xfId="6" applyFont="1" applyAlignment="1">
      <alignment horizontal="centerContinuous" vertical="center"/>
    </xf>
    <xf numFmtId="0" fontId="6" fillId="0" borderId="0" xfId="6" applyFont="1" applyAlignment="1">
      <alignment horizontal="centerContinuous" vertical="justify"/>
    </xf>
    <xf numFmtId="0" fontId="6" fillId="0" borderId="0" xfId="6" applyFont="1"/>
    <xf numFmtId="167" fontId="10" fillId="0" borderId="0" xfId="10" applyAlignment="1">
      <alignment horizontal="centerContinuous" vertical="justify"/>
    </xf>
    <xf numFmtId="0" fontId="17" fillId="0" borderId="0" xfId="6" applyFont="1" applyAlignment="1">
      <alignment horizontal="centerContinuous" vertical="justify"/>
    </xf>
    <xf numFmtId="0" fontId="34" fillId="0" borderId="0" xfId="6" applyFont="1"/>
    <xf numFmtId="167" fontId="10" fillId="0" borderId="0" xfId="10" applyFont="1"/>
    <xf numFmtId="167" fontId="10" fillId="0" borderId="0" xfId="10" applyFont="1" applyBorder="1" applyAlignment="1">
      <alignment vertical="center"/>
    </xf>
    <xf numFmtId="167" fontId="25" fillId="0" borderId="0" xfId="10" applyFont="1" applyFill="1" applyBorder="1" applyAlignment="1">
      <alignment horizontal="left"/>
    </xf>
    <xf numFmtId="167" fontId="10" fillId="0" borderId="0" xfId="10" applyFont="1" applyFill="1" applyBorder="1" applyAlignment="1"/>
    <xf numFmtId="37" fontId="37" fillId="0" borderId="0" xfId="6" applyNumberFormat="1" applyFont="1" applyFill="1" applyBorder="1" applyAlignment="1">
      <alignment horizontal="center" vertical="center"/>
    </xf>
    <xf numFmtId="0" fontId="3" fillId="0" borderId="0" xfId="6" applyFont="1" applyFill="1" applyBorder="1" applyAlignment="1">
      <alignment horizontal="center"/>
    </xf>
    <xf numFmtId="0" fontId="3" fillId="0" borderId="0" xfId="6" applyFont="1" applyFill="1" applyBorder="1" applyAlignment="1">
      <alignment horizontal="centerContinuous"/>
    </xf>
    <xf numFmtId="0" fontId="34" fillId="0" borderId="0" xfId="6" applyFont="1" applyFill="1"/>
    <xf numFmtId="0" fontId="38" fillId="0" borderId="0" xfId="6" applyFont="1"/>
    <xf numFmtId="167" fontId="10" fillId="0" borderId="0" xfId="10"/>
    <xf numFmtId="8" fontId="6" fillId="0" borderId="0" xfId="6" applyNumberFormat="1" applyFont="1"/>
    <xf numFmtId="164" fontId="6" fillId="0" borderId="0" xfId="6" applyNumberFormat="1" applyFont="1"/>
    <xf numFmtId="0" fontId="6" fillId="0" borderId="0" xfId="6" applyFont="1" applyFill="1" applyBorder="1"/>
    <xf numFmtId="0" fontId="6" fillId="0" borderId="0" xfId="6" applyFont="1" applyFill="1"/>
    <xf numFmtId="0" fontId="18" fillId="0" borderId="0" xfId="6" applyFont="1" applyFill="1" applyBorder="1" applyAlignment="1">
      <alignment horizontal="centerContinuous"/>
    </xf>
    <xf numFmtId="0" fontId="4" fillId="0" borderId="0" xfId="6" applyFill="1"/>
    <xf numFmtId="0" fontId="4" fillId="0" borderId="0" xfId="6" applyFont="1"/>
    <xf numFmtId="0" fontId="6" fillId="0" borderId="0" xfId="6" applyFont="1" applyBorder="1"/>
    <xf numFmtId="0" fontId="4" fillId="0" borderId="0" xfId="6"/>
    <xf numFmtId="0" fontId="39" fillId="0" borderId="0" xfId="14" applyFont="1" applyAlignment="1" applyProtection="1">
      <alignment horizontal="right" vertical="center"/>
    </xf>
    <xf numFmtId="0" fontId="5" fillId="3" borderId="7" xfId="14" applyFont="1" applyFill="1" applyBorder="1" applyAlignment="1" applyProtection="1">
      <alignment horizontal="left" vertical="center" wrapText="1" indent="1"/>
    </xf>
    <xf numFmtId="0" fontId="5" fillId="3" borderId="7" xfId="14" applyFont="1" applyFill="1" applyBorder="1" applyAlignment="1" applyProtection="1">
      <alignment horizontal="left" wrapText="1" indent="1"/>
    </xf>
    <xf numFmtId="0" fontId="3" fillId="0" borderId="0" xfId="13" applyFont="1"/>
    <xf numFmtId="1" fontId="15" fillId="0" borderId="5" xfId="13" applyNumberFormat="1" applyFont="1" applyFill="1" applyBorder="1" applyAlignment="1" applyProtection="1">
      <alignment horizontal="center" vertical="center" wrapText="1"/>
      <protection locked="0"/>
    </xf>
    <xf numFmtId="164" fontId="13" fillId="0" borderId="0" xfId="0" applyNumberFormat="1" applyFont="1" applyProtection="1"/>
    <xf numFmtId="0" fontId="6" fillId="0" borderId="0" xfId="6" applyFont="1" applyBorder="1" applyAlignment="1" applyProtection="1">
      <alignment horizontal="center" vertical="center"/>
    </xf>
    <xf numFmtId="0" fontId="5" fillId="0" borderId="0" xfId="6" applyFont="1" applyFill="1" applyBorder="1" applyAlignment="1" applyProtection="1">
      <alignment horizontal="left"/>
    </xf>
    <xf numFmtId="164" fontId="5" fillId="0" borderId="0" xfId="6" applyNumberFormat="1" applyFont="1" applyFill="1" applyBorder="1" applyProtection="1"/>
    <xf numFmtId="164" fontId="5" fillId="0" borderId="16" xfId="6" applyNumberFormat="1" applyFont="1" applyFill="1" applyBorder="1" applyProtection="1"/>
    <xf numFmtId="0" fontId="18" fillId="2" borderId="15" xfId="6" applyFont="1" applyFill="1" applyBorder="1" applyAlignment="1" applyProtection="1"/>
    <xf numFmtId="0" fontId="5" fillId="3" borderId="1" xfId="6" applyFont="1" applyFill="1" applyBorder="1" applyAlignment="1" applyProtection="1">
      <alignment horizontal="left"/>
    </xf>
    <xf numFmtId="0" fontId="24" fillId="3" borderId="1" xfId="0" applyFont="1" applyFill="1" applyBorder="1" applyAlignment="1">
      <alignment horizontal="center"/>
    </xf>
    <xf numFmtId="10" fontId="6" fillId="3" borderId="1" xfId="10" applyNumberFormat="1" applyFont="1" applyFill="1" applyBorder="1" applyAlignment="1" applyProtection="1">
      <alignment vertical="center"/>
    </xf>
    <xf numFmtId="3" fontId="6" fillId="3" borderId="1" xfId="3" applyNumberFormat="1" applyFont="1" applyFill="1" applyBorder="1" applyAlignment="1" applyProtection="1">
      <alignment vertical="center"/>
    </xf>
    <xf numFmtId="0" fontId="21" fillId="3" borderId="1" xfId="0" applyFont="1" applyFill="1" applyBorder="1" applyAlignment="1">
      <alignment horizontal="right"/>
    </xf>
    <xf numFmtId="9" fontId="6" fillId="3" borderId="1" xfId="16" applyNumberFormat="1" applyFont="1" applyFill="1" applyBorder="1" applyAlignment="1" applyProtection="1">
      <alignment vertical="center"/>
    </xf>
    <xf numFmtId="37" fontId="6" fillId="3" borderId="1" xfId="3" applyNumberFormat="1" applyFont="1" applyFill="1" applyBorder="1" applyAlignment="1" applyProtection="1">
      <alignment vertical="center"/>
    </xf>
    <xf numFmtId="37" fontId="7" fillId="3" borderId="1" xfId="3" applyNumberFormat="1" applyFont="1" applyFill="1" applyBorder="1" applyAlignment="1" applyProtection="1"/>
    <xf numFmtId="37" fontId="15" fillId="3" borderId="1" xfId="6" applyNumberFormat="1" applyFont="1" applyFill="1" applyBorder="1" applyAlignment="1" applyProtection="1">
      <alignment horizontal="right" vertical="center"/>
    </xf>
    <xf numFmtId="37" fontId="15" fillId="3" borderId="1" xfId="6" applyNumberFormat="1" applyFont="1" applyFill="1" applyBorder="1" applyAlignment="1" applyProtection="1">
      <alignment vertical="center"/>
    </xf>
    <xf numFmtId="0" fontId="5" fillId="5" borderId="1" xfId="6" applyFont="1" applyFill="1" applyBorder="1" applyAlignment="1">
      <alignment horizontal="left"/>
    </xf>
    <xf numFmtId="0" fontId="5" fillId="3" borderId="7" xfId="6" applyFont="1" applyFill="1" applyBorder="1" applyAlignment="1" applyProtection="1">
      <alignment horizontal="left"/>
    </xf>
    <xf numFmtId="0" fontId="5" fillId="3" borderId="15" xfId="6" applyFont="1" applyFill="1" applyBorder="1" applyAlignment="1" applyProtection="1">
      <alignment horizontal="left"/>
    </xf>
    <xf numFmtId="0" fontId="5" fillId="5" borderId="7" xfId="6" applyFont="1" applyFill="1" applyBorder="1" applyAlignment="1" applyProtection="1">
      <alignment horizontal="left" vertical="center"/>
    </xf>
    <xf numFmtId="0" fontId="5" fillId="5" borderId="15" xfId="6" applyFont="1" applyFill="1" applyBorder="1" applyAlignment="1" applyProtection="1">
      <alignment horizontal="left" vertical="center"/>
    </xf>
    <xf numFmtId="167" fontId="21" fillId="0" borderId="0" xfId="10" applyFont="1" applyAlignment="1"/>
    <xf numFmtId="167" fontId="24" fillId="0" borderId="0" xfId="10" applyFont="1" applyAlignment="1"/>
    <xf numFmtId="167" fontId="5" fillId="0" borderId="0" xfId="10" applyFont="1" applyAlignment="1"/>
    <xf numFmtId="167" fontId="6" fillId="3" borderId="7" xfId="10" applyFont="1" applyFill="1" applyBorder="1" applyAlignment="1" applyProtection="1">
      <alignment horizontal="left" vertical="center"/>
    </xf>
    <xf numFmtId="167" fontId="6" fillId="3" borderId="15" xfId="10" applyFont="1" applyFill="1" applyBorder="1" applyAlignment="1" applyProtection="1">
      <alignment horizontal="left" vertical="center"/>
    </xf>
    <xf numFmtId="0" fontId="6" fillId="0" borderId="0" xfId="6" applyFont="1" applyAlignment="1"/>
    <xf numFmtId="37" fontId="15" fillId="3" borderId="1" xfId="6" applyNumberFormat="1" applyFont="1" applyFill="1" applyBorder="1" applyAlignment="1" applyProtection="1"/>
    <xf numFmtId="164" fontId="15" fillId="0" borderId="0" xfId="6" applyNumberFormat="1" applyFont="1" applyFill="1" applyBorder="1" applyAlignment="1" applyProtection="1"/>
    <xf numFmtId="37" fontId="15" fillId="5" borderId="1" xfId="6" applyNumberFormat="1" applyFont="1" applyFill="1" applyBorder="1" applyAlignment="1" applyProtection="1"/>
    <xf numFmtId="0" fontId="6" fillId="0" borderId="0" xfId="6" applyFont="1" applyFill="1" applyAlignment="1"/>
    <xf numFmtId="0" fontId="6" fillId="0" borderId="0" xfId="6" applyFont="1" applyAlignment="1" applyProtection="1"/>
    <xf numFmtId="0" fontId="34" fillId="5" borderId="15" xfId="6" applyFont="1" applyFill="1" applyBorder="1"/>
    <xf numFmtId="167" fontId="7" fillId="3" borderId="7" xfId="10" applyFont="1" applyFill="1" applyBorder="1" applyAlignment="1" applyProtection="1">
      <alignment horizontal="left" vertical="center"/>
    </xf>
    <xf numFmtId="167" fontId="21" fillId="5" borderId="16" xfId="10" applyFont="1" applyFill="1" applyBorder="1" applyAlignment="1" applyProtection="1">
      <alignment horizontal="left" vertical="center"/>
    </xf>
    <xf numFmtId="167" fontId="6" fillId="3" borderId="18" xfId="10" applyFont="1" applyFill="1" applyBorder="1" applyAlignment="1" applyProtection="1">
      <alignment horizontal="left" vertical="center"/>
    </xf>
    <xf numFmtId="167" fontId="6" fillId="3" borderId="19" xfId="10" applyFont="1" applyFill="1" applyBorder="1" applyAlignment="1" applyProtection="1">
      <alignment horizontal="left" vertical="center"/>
    </xf>
    <xf numFmtId="167" fontId="6" fillId="3" borderId="2" xfId="10" applyFont="1" applyFill="1" applyBorder="1" applyAlignment="1" applyProtection="1">
      <alignment horizontal="left" vertical="center"/>
    </xf>
    <xf numFmtId="167" fontId="21" fillId="5" borderId="15" xfId="10" applyFont="1" applyFill="1" applyBorder="1" applyAlignment="1" applyProtection="1">
      <alignment horizontal="left" vertical="center"/>
    </xf>
    <xf numFmtId="167" fontId="15" fillId="3" borderId="15" xfId="10" applyFont="1" applyFill="1" applyBorder="1" applyAlignment="1" applyProtection="1">
      <alignment horizontal="left" vertical="center" wrapText="1"/>
    </xf>
    <xf numFmtId="0" fontId="6" fillId="5" borderId="1" xfId="6" applyFont="1" applyFill="1" applyBorder="1" applyAlignment="1" applyProtection="1">
      <alignment horizontal="left" vertical="center"/>
    </xf>
    <xf numFmtId="0" fontId="6" fillId="5" borderId="1" xfId="6" applyFont="1" applyFill="1" applyBorder="1" applyAlignment="1" applyProtection="1">
      <alignment horizontal="left" vertical="center"/>
      <protection locked="0"/>
    </xf>
    <xf numFmtId="0" fontId="6" fillId="5" borderId="1" xfId="6" applyFont="1" applyFill="1" applyBorder="1" applyAlignment="1" applyProtection="1">
      <alignment horizontal="left"/>
    </xf>
    <xf numFmtId="0" fontId="6" fillId="5" borderId="1" xfId="6" applyFont="1" applyFill="1" applyBorder="1" applyAlignment="1" applyProtection="1">
      <alignment horizontal="left"/>
      <protection locked="0"/>
    </xf>
    <xf numFmtId="0" fontId="34" fillId="5" borderId="5" xfId="6" applyFont="1" applyFill="1" applyBorder="1"/>
    <xf numFmtId="167" fontId="6" fillId="5" borderId="15" xfId="10" applyFont="1" applyFill="1" applyBorder="1" applyAlignment="1" applyProtection="1">
      <alignment horizontal="left" vertical="center"/>
    </xf>
    <xf numFmtId="167" fontId="21" fillId="5" borderId="15" xfId="10" applyFont="1" applyFill="1" applyBorder="1" applyAlignment="1"/>
    <xf numFmtId="164" fontId="15" fillId="3" borderId="1" xfId="1" applyNumberFormat="1" applyFont="1" applyFill="1" applyBorder="1" applyAlignment="1" applyProtection="1">
      <alignment horizontal="left" vertical="center"/>
    </xf>
    <xf numFmtId="0" fontId="34" fillId="0" borderId="0" xfId="6" applyFont="1" applyBorder="1" applyAlignment="1"/>
    <xf numFmtId="0" fontId="34" fillId="0" borderId="0" xfId="6" applyFont="1" applyFill="1" applyBorder="1" applyAlignment="1"/>
    <xf numFmtId="167" fontId="15" fillId="3" borderId="7" xfId="10" applyFont="1" applyFill="1" applyBorder="1" applyAlignment="1" applyProtection="1">
      <alignment horizontal="left" vertical="center"/>
    </xf>
    <xf numFmtId="0" fontId="0" fillId="0" borderId="0" xfId="0" applyAlignment="1" applyProtection="1">
      <protection locked="0"/>
    </xf>
    <xf numFmtId="170" fontId="13" fillId="0" borderId="0" xfId="0" applyNumberFormat="1" applyFont="1" applyBorder="1" applyProtection="1"/>
    <xf numFmtId="170" fontId="7" fillId="0" borderId="1" xfId="0" applyNumberFormat="1" applyFont="1" applyFill="1" applyBorder="1" applyAlignment="1" applyProtection="1">
      <alignment horizontal="center" vertical="center"/>
      <protection locked="0"/>
    </xf>
    <xf numFmtId="170" fontId="7" fillId="5" borderId="1" xfId="0" applyNumberFormat="1" applyFont="1" applyFill="1" applyBorder="1" applyAlignment="1" applyProtection="1">
      <alignment horizontal="center"/>
    </xf>
    <xf numFmtId="0" fontId="11" fillId="0" borderId="0" xfId="0" applyFont="1" applyFill="1" applyBorder="1" applyProtection="1"/>
    <xf numFmtId="0" fontId="12" fillId="0" borderId="0" xfId="0" applyFont="1" applyFill="1" applyBorder="1" applyProtection="1"/>
    <xf numFmtId="0" fontId="13" fillId="0" borderId="0" xfId="0" applyFont="1" applyFill="1" applyBorder="1" applyProtection="1"/>
    <xf numFmtId="0" fontId="8" fillId="0" borderId="0" xfId="0" applyFont="1" applyFill="1" applyBorder="1" applyAlignment="1" applyProtection="1">
      <alignment horizontal="center" vertical="center"/>
    </xf>
    <xf numFmtId="0" fontId="8" fillId="0" borderId="0" xfId="0" applyFont="1" applyFill="1" applyBorder="1" applyProtection="1"/>
    <xf numFmtId="0" fontId="13" fillId="0" borderId="0" xfId="0" applyFont="1" applyFill="1" applyBorder="1"/>
    <xf numFmtId="0" fontId="15" fillId="3" borderId="7" xfId="0" applyFont="1" applyFill="1" applyBorder="1" applyAlignment="1" applyProtection="1">
      <alignment horizontal="left"/>
    </xf>
    <xf numFmtId="0" fontId="15" fillId="3" borderId="5" xfId="0" applyFont="1" applyFill="1" applyBorder="1" applyAlignment="1" applyProtection="1">
      <alignment horizontal="left"/>
    </xf>
    <xf numFmtId="0" fontId="4" fillId="0" borderId="0" xfId="7" applyAlignment="1" applyProtection="1"/>
    <xf numFmtId="0" fontId="15" fillId="0" borderId="0" xfId="0" applyFont="1" applyFill="1" applyBorder="1" applyAlignment="1" applyProtection="1">
      <alignment horizontal="left"/>
    </xf>
    <xf numFmtId="170" fontId="7" fillId="0" borderId="0" xfId="0" applyNumberFormat="1" applyFont="1" applyFill="1" applyBorder="1" applyAlignment="1" applyProtection="1">
      <alignment horizontal="center"/>
    </xf>
    <xf numFmtId="164" fontId="8" fillId="5" borderId="1" xfId="0" applyNumberFormat="1" applyFont="1" applyFill="1" applyBorder="1" applyAlignment="1" applyProtection="1">
      <alignment horizontal="center" vertical="center"/>
    </xf>
    <xf numFmtId="0" fontId="15" fillId="5" borderId="1" xfId="0" applyFont="1" applyFill="1" applyBorder="1" applyAlignment="1" applyProtection="1">
      <alignment horizontal="left"/>
    </xf>
    <xf numFmtId="0" fontId="15" fillId="5" borderId="1" xfId="0" applyFont="1" applyFill="1" applyBorder="1" applyAlignment="1" applyProtection="1">
      <alignment horizontal="center"/>
    </xf>
    <xf numFmtId="0" fontId="6" fillId="5" borderId="1" xfId="0" applyFont="1" applyFill="1" applyBorder="1" applyAlignment="1" applyProtection="1">
      <alignment horizontal="center"/>
    </xf>
    <xf numFmtId="0" fontId="5" fillId="5" borderId="1" xfId="0" applyFont="1" applyFill="1" applyBorder="1" applyAlignment="1" applyProtection="1">
      <alignment horizontal="center"/>
    </xf>
    <xf numFmtId="0" fontId="5" fillId="5" borderId="1" xfId="0" applyFont="1" applyFill="1" applyBorder="1" applyAlignment="1" applyProtection="1">
      <alignment horizontal="right"/>
    </xf>
    <xf numFmtId="0" fontId="7" fillId="3" borderId="4" xfId="0" applyFont="1" applyFill="1" applyBorder="1" applyAlignment="1" applyProtection="1">
      <alignment horizontal="center" vertical="center"/>
    </xf>
    <xf numFmtId="164" fontId="6" fillId="6" borderId="4" xfId="1" applyNumberFormat="1" applyFont="1" applyFill="1" applyBorder="1" applyProtection="1"/>
    <xf numFmtId="164" fontId="6" fillId="6" borderId="1" xfId="1" applyNumberFormat="1" applyFont="1" applyFill="1" applyBorder="1" applyProtection="1"/>
    <xf numFmtId="0" fontId="6" fillId="0" borderId="0" xfId="6" applyNumberFormat="1" applyFont="1" applyFill="1" applyBorder="1" applyAlignment="1" applyProtection="1">
      <alignment horizontal="left" vertical="center" wrapText="1"/>
    </xf>
    <xf numFmtId="0" fontId="5" fillId="0" borderId="0" xfId="6" applyNumberFormat="1" applyFont="1" applyFill="1" applyBorder="1" applyAlignment="1" applyProtection="1">
      <alignment horizontal="left" vertical="center" wrapText="1"/>
    </xf>
    <xf numFmtId="5" fontId="6" fillId="3" borderId="1" xfId="3" applyNumberFormat="1" applyFont="1" applyFill="1" applyBorder="1" applyAlignment="1" applyProtection="1">
      <alignment horizontal="center" vertical="center" wrapText="1"/>
    </xf>
    <xf numFmtId="7" fontId="6" fillId="6" borderId="4" xfId="3" applyNumberFormat="1" applyFont="1" applyFill="1" applyBorder="1" applyAlignment="1" applyProtection="1">
      <alignment horizontal="center" vertical="center"/>
    </xf>
    <xf numFmtId="164" fontId="6" fillId="3" borderId="4" xfId="1" applyNumberFormat="1" applyFont="1" applyFill="1" applyBorder="1" applyAlignment="1" applyProtection="1">
      <alignment horizontal="right"/>
    </xf>
    <xf numFmtId="10" fontId="6" fillId="3" borderId="1" xfId="16" applyNumberFormat="1" applyFont="1" applyFill="1" applyBorder="1" applyAlignment="1" applyProtection="1">
      <alignment horizontal="right"/>
    </xf>
    <xf numFmtId="167" fontId="4" fillId="0" borderId="0" xfId="0" applyNumberFormat="1" applyFont="1"/>
    <xf numFmtId="165" fontId="5" fillId="0" borderId="0" xfId="16" applyNumberFormat="1" applyFont="1" applyFill="1" applyBorder="1" applyProtection="1"/>
    <xf numFmtId="0" fontId="6" fillId="0" borderId="0" xfId="6" applyFont="1" applyFill="1" applyBorder="1" applyProtection="1">
      <protection locked="0"/>
    </xf>
    <xf numFmtId="164" fontId="5" fillId="0" borderId="16" xfId="6" applyNumberFormat="1" applyFont="1" applyFill="1" applyBorder="1" applyProtection="1">
      <protection locked="0"/>
    </xf>
    <xf numFmtId="0" fontId="47" fillId="0" borderId="0" xfId="0" applyFont="1" applyBorder="1" applyProtection="1"/>
    <xf numFmtId="0" fontId="47" fillId="0" borderId="0" xfId="0" applyFont="1" applyProtection="1"/>
    <xf numFmtId="2" fontId="48" fillId="0" borderId="0" xfId="16" applyNumberFormat="1" applyFont="1" applyFill="1" applyBorder="1" applyAlignment="1" applyProtection="1">
      <alignment horizontal="center" vertical="center"/>
      <protection locked="0"/>
    </xf>
    <xf numFmtId="0" fontId="49" fillId="0" borderId="0" xfId="0" applyNumberFormat="1" applyFont="1" applyFill="1" applyBorder="1" applyAlignment="1" applyProtection="1">
      <alignment horizontal="center" vertical="center"/>
      <protection locked="0"/>
    </xf>
    <xf numFmtId="0" fontId="50" fillId="0" borderId="0" xfId="0" applyFont="1" applyFill="1" applyBorder="1" applyProtection="1"/>
    <xf numFmtId="167" fontId="7" fillId="0" borderId="0" xfId="11" applyFont="1" applyFill="1" applyBorder="1" applyAlignment="1" applyProtection="1">
      <alignment horizontal="left" vertical="center"/>
    </xf>
    <xf numFmtId="0" fontId="51" fillId="0" borderId="0" xfId="0" quotePrefix="1" applyNumberFormat="1" applyFont="1" applyFill="1" applyBorder="1" applyAlignment="1" applyProtection="1">
      <alignment horizontal="center" vertical="center"/>
    </xf>
    <xf numFmtId="0" fontId="13"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xf>
    <xf numFmtId="167" fontId="48" fillId="0" borderId="0" xfId="0" applyNumberFormat="1" applyFont="1" applyFill="1" applyBorder="1" applyAlignment="1" applyProtection="1">
      <alignment horizontal="left" vertical="center"/>
    </xf>
    <xf numFmtId="0" fontId="48" fillId="0" borderId="0" xfId="0" applyNumberFormat="1" applyFont="1" applyFill="1" applyBorder="1" applyAlignment="1" applyProtection="1">
      <alignment horizontal="center" vertical="center"/>
      <protection locked="0"/>
    </xf>
    <xf numFmtId="0" fontId="48" fillId="0" borderId="0" xfId="3" applyNumberFormat="1" applyFont="1" applyFill="1" applyBorder="1" applyAlignment="1" applyProtection="1">
      <alignment horizontal="center" vertical="center"/>
      <protection locked="0"/>
    </xf>
    <xf numFmtId="2" fontId="48" fillId="0" borderId="0" xfId="0" applyNumberFormat="1" applyFont="1" applyFill="1" applyBorder="1" applyAlignment="1" applyProtection="1">
      <alignment horizontal="center" vertical="center"/>
      <protection locked="0"/>
    </xf>
    <xf numFmtId="167" fontId="48" fillId="0" borderId="0" xfId="0" applyNumberFormat="1" applyFont="1" applyFill="1" applyBorder="1" applyProtection="1"/>
    <xf numFmtId="167" fontId="48" fillId="0" borderId="0" xfId="0" applyNumberFormat="1" applyFont="1" applyFill="1" applyBorder="1" applyAlignment="1" applyProtection="1">
      <alignment vertical="center"/>
    </xf>
    <xf numFmtId="167" fontId="48" fillId="0" borderId="0" xfId="0" applyNumberFormat="1" applyFont="1" applyFill="1" applyBorder="1" applyAlignment="1" applyProtection="1">
      <alignment horizontal="center"/>
    </xf>
    <xf numFmtId="167" fontId="48" fillId="0" borderId="0" xfId="0" applyNumberFormat="1" applyFont="1" applyFill="1" applyBorder="1" applyAlignment="1" applyProtection="1">
      <alignment horizontal="center"/>
      <protection locked="0"/>
    </xf>
    <xf numFmtId="167" fontId="4" fillId="0" borderId="0" xfId="0" applyNumberFormat="1" applyFont="1" applyProtection="1"/>
    <xf numFmtId="0" fontId="0" fillId="0" borderId="0" xfId="0" applyNumberFormat="1" applyAlignment="1" applyProtection="1">
      <alignment horizontal="right" vertical="center"/>
    </xf>
    <xf numFmtId="0" fontId="0" fillId="0" borderId="0" xfId="0" applyNumberFormat="1" applyAlignment="1" applyProtection="1"/>
    <xf numFmtId="167" fontId="31" fillId="0" borderId="0" xfId="0" applyNumberFormat="1" applyFont="1" applyProtection="1"/>
    <xf numFmtId="167" fontId="29" fillId="0" borderId="0" xfId="0" applyNumberFormat="1" applyFont="1" applyProtection="1"/>
    <xf numFmtId="167" fontId="40" fillId="0" borderId="0" xfId="0" applyNumberFormat="1" applyFont="1" applyProtection="1"/>
    <xf numFmtId="167" fontId="15" fillId="0" borderId="0" xfId="0" applyNumberFormat="1" applyFont="1" applyAlignment="1" applyProtection="1"/>
    <xf numFmtId="49" fontId="41" fillId="0" borderId="0" xfId="0" applyNumberFormat="1" applyFont="1" applyAlignment="1" applyProtection="1">
      <alignment horizontal="center"/>
    </xf>
    <xf numFmtId="167" fontId="41" fillId="7" borderId="0" xfId="0" applyNumberFormat="1" applyFont="1" applyFill="1" applyAlignment="1" applyProtection="1">
      <alignment horizontal="center" wrapText="1"/>
    </xf>
    <xf numFmtId="167" fontId="41" fillId="0" borderId="0" xfId="0" applyNumberFormat="1" applyFont="1" applyAlignment="1" applyProtection="1">
      <alignment horizontal="center"/>
    </xf>
    <xf numFmtId="49" fontId="52" fillId="8" borderId="0" xfId="0" applyNumberFormat="1" applyFont="1" applyFill="1" applyAlignment="1">
      <alignment vertical="center"/>
    </xf>
    <xf numFmtId="167" fontId="47" fillId="8" borderId="0" xfId="0" applyNumberFormat="1" applyFont="1" applyFill="1" applyAlignment="1">
      <alignment vertical="top" wrapText="1"/>
    </xf>
    <xf numFmtId="49" fontId="52" fillId="7" borderId="0" xfId="0" applyNumberFormat="1" applyFont="1" applyFill="1" applyAlignment="1">
      <alignment vertical="center"/>
    </xf>
    <xf numFmtId="167" fontId="47" fillId="7" borderId="0" xfId="0" applyNumberFormat="1" applyFont="1" applyFill="1" applyAlignment="1">
      <alignment vertical="top" wrapText="1"/>
    </xf>
    <xf numFmtId="167" fontId="4" fillId="0" borderId="0" xfId="0" applyNumberFormat="1" applyFont="1" applyFill="1"/>
    <xf numFmtId="49" fontId="4" fillId="7" borderId="0" xfId="0" applyNumberFormat="1" applyFont="1" applyFill="1" applyAlignment="1">
      <alignment horizontal="center" vertical="top"/>
    </xf>
    <xf numFmtId="167" fontId="4" fillId="7" borderId="0" xfId="0" applyNumberFormat="1" applyFont="1" applyFill="1" applyAlignment="1">
      <alignment vertical="top" wrapText="1"/>
    </xf>
    <xf numFmtId="49" fontId="4" fillId="7" borderId="0" xfId="0" applyNumberFormat="1" applyFont="1" applyFill="1" applyAlignment="1">
      <alignment vertical="top"/>
    </xf>
    <xf numFmtId="167" fontId="4" fillId="0" borderId="0" xfId="0" applyNumberFormat="1" applyFont="1" applyBorder="1" applyAlignment="1">
      <alignment vertical="top" wrapText="1"/>
    </xf>
    <xf numFmtId="167" fontId="4" fillId="7" borderId="0" xfId="0" applyNumberFormat="1" applyFont="1" applyFill="1" applyBorder="1" applyAlignment="1">
      <alignment vertical="top" wrapText="1"/>
    </xf>
    <xf numFmtId="49" fontId="53" fillId="7" borderId="0" xfId="0" applyNumberFormat="1" applyFont="1" applyFill="1" applyAlignment="1">
      <alignment horizontal="center" vertical="top"/>
    </xf>
    <xf numFmtId="49" fontId="54" fillId="7" borderId="0" xfId="6" applyNumberFormat="1" applyFont="1" applyFill="1" applyAlignment="1" applyProtection="1">
      <alignment horizontal="center" vertical="top"/>
    </xf>
    <xf numFmtId="49" fontId="54" fillId="7" borderId="0" xfId="6" applyNumberFormat="1" applyFont="1" applyFill="1" applyAlignment="1">
      <alignment horizontal="center" vertical="top"/>
    </xf>
    <xf numFmtId="167" fontId="4" fillId="0" borderId="0" xfId="0" applyNumberFormat="1" applyFont="1" applyAlignment="1">
      <alignment vertical="top"/>
    </xf>
    <xf numFmtId="167" fontId="4" fillId="0" borderId="0" xfId="0" applyNumberFormat="1" applyFont="1" applyAlignment="1">
      <alignment vertical="top" wrapText="1"/>
    </xf>
    <xf numFmtId="167" fontId="4" fillId="0" borderId="0" xfId="0" applyNumberFormat="1" applyFont="1" applyAlignment="1">
      <alignment wrapText="1"/>
    </xf>
    <xf numFmtId="37" fontId="7" fillId="3" borderId="1" xfId="1" applyNumberFormat="1" applyFont="1" applyFill="1" applyBorder="1" applyAlignment="1" applyProtection="1">
      <alignment horizontal="right"/>
    </xf>
    <xf numFmtId="49" fontId="4" fillId="7" borderId="0" xfId="6" applyNumberFormat="1" applyFont="1" applyFill="1" applyAlignment="1">
      <alignment horizontal="center" vertical="top"/>
    </xf>
    <xf numFmtId="164" fontId="5" fillId="6" borderId="1" xfId="6" applyNumberFormat="1" applyFont="1" applyFill="1" applyBorder="1" applyProtection="1"/>
    <xf numFmtId="0" fontId="16" fillId="7" borderId="0" xfId="0" applyNumberFormat="1" applyFont="1" applyFill="1" applyAlignment="1" applyProtection="1">
      <alignment horizontal="right" vertical="top" wrapText="1"/>
    </xf>
    <xf numFmtId="164" fontId="7" fillId="3" borderId="7" xfId="1" applyNumberFormat="1" applyFont="1" applyFill="1" applyBorder="1" applyAlignment="1" applyProtection="1">
      <alignment horizontal="left" vertical="center"/>
    </xf>
    <xf numFmtId="0" fontId="6" fillId="3" borderId="1" xfId="13" applyFont="1" applyFill="1" applyBorder="1" applyAlignment="1" applyProtection="1">
      <alignment horizontal="left" vertical="center" wrapText="1"/>
    </xf>
    <xf numFmtId="0" fontId="55" fillId="0" borderId="0" xfId="5" applyFont="1"/>
    <xf numFmtId="0" fontId="44" fillId="0" borderId="0" xfId="5"/>
    <xf numFmtId="0" fontId="44" fillId="0" borderId="0" xfId="5" applyFont="1"/>
    <xf numFmtId="0" fontId="56" fillId="0" borderId="0" xfId="0" applyFont="1"/>
    <xf numFmtId="0" fontId="46" fillId="0" borderId="0" xfId="0" applyFont="1"/>
    <xf numFmtId="0" fontId="45" fillId="9" borderId="0" xfId="5" applyFont="1" applyFill="1" applyAlignment="1">
      <alignment horizontal="left" vertical="top"/>
    </xf>
    <xf numFmtId="0" fontId="45" fillId="9" borderId="0" xfId="5" applyFont="1" applyFill="1" applyAlignment="1">
      <alignment horizontal="left" vertical="top" wrapText="1"/>
    </xf>
    <xf numFmtId="0" fontId="44" fillId="0" borderId="0" xfId="5" applyFont="1" applyAlignment="1">
      <alignment horizontal="left" vertical="top"/>
    </xf>
    <xf numFmtId="0" fontId="44" fillId="0" borderId="0" xfId="5" applyAlignment="1">
      <alignment horizontal="left" vertical="top"/>
    </xf>
    <xf numFmtId="0" fontId="44" fillId="0" borderId="0" xfId="5" applyAlignment="1">
      <alignment horizontal="left" vertical="top" wrapText="1"/>
    </xf>
    <xf numFmtId="169" fontId="44" fillId="0" borderId="0" xfId="5" applyNumberFormat="1" applyAlignment="1">
      <alignment horizontal="left" vertical="top"/>
    </xf>
    <xf numFmtId="0" fontId="44" fillId="10" borderId="0" xfId="5" applyFill="1" applyAlignment="1">
      <alignment horizontal="left" vertical="top"/>
    </xf>
    <xf numFmtId="169" fontId="44" fillId="10" borderId="0" xfId="5" applyNumberFormat="1" applyFill="1" applyAlignment="1">
      <alignment horizontal="left" vertical="top"/>
    </xf>
    <xf numFmtId="0" fontId="44" fillId="10" borderId="0" xfId="5" applyFill="1" applyAlignment="1">
      <alignment horizontal="left" vertical="top" wrapText="1"/>
    </xf>
    <xf numFmtId="0" fontId="44" fillId="10" borderId="0" xfId="5" applyFill="1"/>
    <xf numFmtId="0" fontId="56" fillId="0" borderId="0" xfId="0" applyFont="1" applyAlignment="1">
      <alignment wrapText="1"/>
    </xf>
    <xf numFmtId="14" fontId="44" fillId="0" borderId="0" xfId="5" applyNumberFormat="1"/>
    <xf numFmtId="14" fontId="56" fillId="0" borderId="0" xfId="0" applyNumberFormat="1" applyFont="1"/>
    <xf numFmtId="0" fontId="56" fillId="0" borderId="0" xfId="5" applyFont="1" applyFill="1" applyAlignment="1">
      <alignment horizontal="left" vertical="top" wrapText="1"/>
    </xf>
    <xf numFmtId="0" fontId="56" fillId="0" borderId="0" xfId="0" applyFont="1" applyAlignment="1">
      <alignment horizontal="left"/>
    </xf>
    <xf numFmtId="5" fontId="6" fillId="3" borderId="8" xfId="3" applyNumberFormat="1" applyFont="1" applyFill="1" applyBorder="1" applyAlignment="1" applyProtection="1">
      <alignment horizontal="center" wrapText="1"/>
    </xf>
    <xf numFmtId="0" fontId="56" fillId="0" borderId="0" xfId="0" applyFont="1" applyFill="1"/>
    <xf numFmtId="0" fontId="46" fillId="0" borderId="0" xfId="0" applyFont="1" applyFill="1"/>
    <xf numFmtId="5" fontId="6" fillId="6" borderId="4" xfId="3" applyNumberFormat="1" applyFont="1" applyFill="1" applyBorder="1" applyAlignment="1" applyProtection="1">
      <alignment horizontal="center" vertical="center"/>
    </xf>
    <xf numFmtId="14" fontId="56" fillId="0" borderId="0" xfId="0" applyNumberFormat="1" applyFont="1" applyAlignment="1">
      <alignment horizontal="left"/>
    </xf>
    <xf numFmtId="0" fontId="7" fillId="0" borderId="16" xfId="0" applyFont="1" applyFill="1" applyBorder="1" applyAlignment="1" applyProtection="1">
      <alignment horizontal="center"/>
    </xf>
    <xf numFmtId="0" fontId="7" fillId="0" borderId="15" xfId="0" applyFont="1" applyFill="1" applyBorder="1" applyAlignment="1" applyProtection="1">
      <alignment horizontal="center"/>
    </xf>
    <xf numFmtId="0" fontId="7" fillId="3" borderId="7" xfId="0" applyFont="1" applyFill="1" applyBorder="1" applyAlignment="1" applyProtection="1">
      <alignment horizontal="left"/>
    </xf>
    <xf numFmtId="0" fontId="7" fillId="3" borderId="15" xfId="0" applyFont="1" applyFill="1" applyBorder="1" applyAlignment="1" applyProtection="1">
      <alignment horizontal="left"/>
    </xf>
    <xf numFmtId="0" fontId="7" fillId="3" borderId="5" xfId="0" applyFont="1" applyFill="1" applyBorder="1" applyAlignment="1" applyProtection="1">
      <alignment horizontal="left"/>
    </xf>
    <xf numFmtId="0" fontId="15" fillId="3" borderId="7" xfId="0" applyFont="1" applyFill="1" applyBorder="1" applyAlignment="1" applyProtection="1">
      <alignment horizontal="left"/>
    </xf>
    <xf numFmtId="0" fontId="15" fillId="3" borderId="15" xfId="0" applyFont="1" applyFill="1" applyBorder="1" applyAlignment="1" applyProtection="1">
      <alignment horizontal="left"/>
    </xf>
    <xf numFmtId="0" fontId="15" fillId="3" borderId="5" xfId="0" applyFont="1" applyFill="1" applyBorder="1" applyAlignment="1" applyProtection="1">
      <alignment horizontal="left"/>
    </xf>
    <xf numFmtId="0" fontId="15" fillId="3" borderId="7" xfId="0" applyFont="1" applyFill="1" applyBorder="1" applyAlignment="1" applyProtection="1">
      <alignment horizontal="left" vertical="center"/>
    </xf>
    <xf numFmtId="0" fontId="15" fillId="3" borderId="15" xfId="0" applyFont="1" applyFill="1" applyBorder="1" applyAlignment="1" applyProtection="1">
      <alignment horizontal="left" vertical="center"/>
    </xf>
    <xf numFmtId="0" fontId="15" fillId="3" borderId="5" xfId="0" applyFont="1" applyFill="1" applyBorder="1" applyAlignment="1" applyProtection="1">
      <alignment horizontal="left" vertical="center"/>
    </xf>
    <xf numFmtId="0" fontId="15" fillId="3" borderId="5" xfId="16" applyNumberFormat="1" applyFont="1" applyFill="1" applyBorder="1" applyAlignment="1" applyProtection="1">
      <alignment horizontal="right"/>
    </xf>
    <xf numFmtId="0" fontId="56" fillId="10" borderId="0" xfId="0" applyFont="1" applyFill="1"/>
    <xf numFmtId="0" fontId="56" fillId="10" borderId="0" xfId="0" applyFont="1" applyFill="1" applyAlignment="1">
      <alignment horizontal="left"/>
    </xf>
    <xf numFmtId="0" fontId="4" fillId="0" borderId="0" xfId="7" applyBorder="1" applyProtection="1"/>
    <xf numFmtId="0" fontId="6" fillId="3" borderId="4" xfId="7" applyFont="1" applyFill="1" applyBorder="1" applyAlignment="1" applyProtection="1">
      <alignment vertical="center" wrapText="1"/>
    </xf>
    <xf numFmtId="0" fontId="6" fillId="3" borderId="1" xfId="7" applyFont="1" applyFill="1" applyBorder="1" applyAlignment="1" applyProtection="1">
      <alignment vertical="center" wrapText="1"/>
    </xf>
    <xf numFmtId="49" fontId="52" fillId="0" borderId="0" xfId="0" applyNumberFormat="1" applyFont="1" applyFill="1" applyAlignment="1">
      <alignment vertical="center"/>
    </xf>
    <xf numFmtId="167" fontId="47" fillId="0" borderId="0" xfId="0" applyNumberFormat="1" applyFont="1" applyFill="1" applyAlignment="1">
      <alignment vertical="top" wrapText="1"/>
    </xf>
    <xf numFmtId="49" fontId="4" fillId="0" borderId="0" xfId="0" applyNumberFormat="1" applyFont="1" applyFill="1" applyAlignment="1">
      <alignment horizontal="center" vertical="top"/>
    </xf>
    <xf numFmtId="167" fontId="4" fillId="0" borderId="0" xfId="0" applyNumberFormat="1" applyFont="1" applyFill="1" applyAlignment="1">
      <alignment vertical="top" wrapText="1"/>
    </xf>
    <xf numFmtId="9" fontId="7" fillId="5" borderId="1" xfId="16" applyFont="1" applyFill="1" applyBorder="1" applyAlignment="1" applyProtection="1">
      <alignment horizontal="center" vertical="top" wrapText="1"/>
    </xf>
    <xf numFmtId="49" fontId="7" fillId="0" borderId="1" xfId="0" applyNumberFormat="1" applyFont="1" applyFill="1" applyBorder="1" applyAlignment="1" applyProtection="1">
      <alignment horizontal="center" vertical="center"/>
      <protection locked="0"/>
    </xf>
    <xf numFmtId="0" fontId="57" fillId="0" borderId="0" xfId="0" applyFont="1" applyAlignment="1" applyProtection="1">
      <alignment vertical="center"/>
    </xf>
    <xf numFmtId="0" fontId="16" fillId="0" borderId="0" xfId="0" applyFont="1" applyAlignment="1" applyProtection="1"/>
    <xf numFmtId="0" fontId="15" fillId="7" borderId="0" xfId="0" applyNumberFormat="1" applyFont="1" applyFill="1" applyAlignment="1" applyProtection="1">
      <alignment horizontal="right" vertical="top" wrapText="1"/>
    </xf>
    <xf numFmtId="0" fontId="6" fillId="3" borderId="7" xfId="7" applyFont="1" applyFill="1" applyBorder="1" applyAlignment="1" applyProtection="1">
      <alignment horizontal="left" vertical="center" wrapText="1"/>
    </xf>
    <xf numFmtId="6" fontId="6" fillId="3" borderId="1" xfId="7" applyNumberFormat="1" applyFont="1" applyFill="1" applyBorder="1" applyAlignment="1" applyProtection="1">
      <alignment horizontal="center" vertical="center" wrapText="1"/>
    </xf>
    <xf numFmtId="7" fontId="6" fillId="6" borderId="1" xfId="3" applyNumberFormat="1" applyFont="1" applyFill="1" applyBorder="1" applyAlignment="1" applyProtection="1">
      <alignment horizontal="center" vertical="center"/>
    </xf>
    <xf numFmtId="6" fontId="5" fillId="3" borderId="1" xfId="7" applyNumberFormat="1" applyFont="1" applyFill="1" applyBorder="1" applyAlignment="1" applyProtection="1">
      <alignment horizontal="center" vertical="center" wrapText="1"/>
    </xf>
    <xf numFmtId="10" fontId="6" fillId="5" borderId="1" xfId="16" applyNumberFormat="1" applyFont="1" applyFill="1" applyBorder="1" applyAlignment="1" applyProtection="1">
      <alignment horizontal="center" vertical="center" wrapText="1"/>
    </xf>
    <xf numFmtId="0" fontId="6" fillId="3" borderId="1" xfId="7" applyFont="1" applyFill="1" applyBorder="1" applyAlignment="1" applyProtection="1">
      <alignment horizontal="left" vertical="center" wrapText="1"/>
    </xf>
    <xf numFmtId="1" fontId="6" fillId="5" borderId="1" xfId="1" applyNumberFormat="1" applyFont="1" applyFill="1" applyBorder="1" applyAlignment="1" applyProtection="1">
      <alignment horizontal="center" vertical="center"/>
    </xf>
    <xf numFmtId="9" fontId="6" fillId="3" borderId="7" xfId="16" applyFont="1" applyFill="1" applyBorder="1" applyAlignment="1" applyProtection="1">
      <alignment horizontal="center" vertical="center" wrapText="1"/>
    </xf>
    <xf numFmtId="9" fontId="6" fillId="3" borderId="1" xfId="16" applyFont="1" applyFill="1" applyBorder="1" applyAlignment="1" applyProtection="1">
      <alignment horizontal="center" vertical="center" wrapText="1"/>
    </xf>
    <xf numFmtId="9" fontId="5" fillId="3" borderId="5" xfId="16" applyFont="1" applyFill="1" applyBorder="1" applyAlignment="1" applyProtection="1">
      <alignment horizontal="center" vertical="center" wrapText="1"/>
    </xf>
    <xf numFmtId="0" fontId="6" fillId="3" borderId="4" xfId="7" applyFont="1" applyFill="1" applyBorder="1" applyAlignment="1" applyProtection="1">
      <alignment horizontal="left" vertical="center" wrapText="1"/>
    </xf>
    <xf numFmtId="1" fontId="6" fillId="5" borderId="4" xfId="1" applyNumberFormat="1" applyFont="1" applyFill="1" applyBorder="1" applyAlignment="1" applyProtection="1">
      <alignment horizontal="center" vertical="center"/>
    </xf>
    <xf numFmtId="0" fontId="24" fillId="5" borderId="4" xfId="0" applyFont="1" applyFill="1" applyBorder="1" applyAlignment="1" applyProtection="1">
      <alignment horizontal="center" vertical="center"/>
    </xf>
    <xf numFmtId="0" fontId="44" fillId="0" borderId="0" xfId="5" applyFont="1" applyAlignment="1">
      <alignment horizontal="left"/>
    </xf>
    <xf numFmtId="0" fontId="17" fillId="0" borderId="0" xfId="6" applyFont="1" applyAlignment="1" applyProtection="1">
      <alignment horizontal="right" vertical="center"/>
    </xf>
    <xf numFmtId="0" fontId="6" fillId="0" borderId="0" xfId="6" applyFont="1" applyAlignment="1" applyProtection="1">
      <alignment horizontal="left"/>
    </xf>
    <xf numFmtId="0" fontId="29" fillId="0" borderId="0" xfId="6" applyFont="1" applyAlignment="1" applyProtection="1">
      <alignment horizontal="right" vertical="center"/>
    </xf>
    <xf numFmtId="0" fontId="5" fillId="0" borderId="0" xfId="6" applyFont="1" applyAlignment="1" applyProtection="1">
      <alignment horizontal="left" vertical="center"/>
    </xf>
    <xf numFmtId="0" fontId="6" fillId="0" borderId="0" xfId="6" applyFont="1" applyAlignment="1" applyProtection="1">
      <alignment horizontal="left" vertical="justify"/>
    </xf>
    <xf numFmtId="0" fontId="56" fillId="0" borderId="0" xfId="0" applyFont="1" applyFill="1" applyAlignment="1">
      <alignment horizontal="left"/>
    </xf>
    <xf numFmtId="14" fontId="56" fillId="0" borderId="0" xfId="0" applyNumberFormat="1" applyFont="1" applyFill="1"/>
    <xf numFmtId="0" fontId="4" fillId="7" borderId="0" xfId="18" applyFill="1" applyAlignment="1">
      <alignment horizontal="center" vertical="center"/>
    </xf>
    <xf numFmtId="0" fontId="4" fillId="7" borderId="0" xfId="18" applyFill="1" applyAlignment="1">
      <alignment vertical="center"/>
    </xf>
    <xf numFmtId="0" fontId="3" fillId="7" borderId="0" xfId="18" applyFont="1" applyFill="1" applyAlignment="1">
      <alignment horizontal="center" vertical="center"/>
    </xf>
    <xf numFmtId="0" fontId="3" fillId="7" borderId="0" xfId="18" applyFont="1" applyFill="1" applyAlignment="1">
      <alignment horizontal="left" vertical="center"/>
    </xf>
    <xf numFmtId="0" fontId="17" fillId="0" borderId="0" xfId="6" applyFont="1" applyAlignment="1" applyProtection="1">
      <alignment horizontal="right"/>
    </xf>
    <xf numFmtId="0" fontId="6" fillId="2" borderId="1" xfId="7" applyFont="1" applyFill="1" applyBorder="1" applyAlignment="1" applyProtection="1">
      <alignment horizontal="left" vertical="top" wrapText="1"/>
      <protection locked="0"/>
    </xf>
    <xf numFmtId="167" fontId="3" fillId="6" borderId="1" xfId="4" applyFont="1" applyFill="1" applyBorder="1" applyAlignment="1">
      <alignment horizontal="center" vertical="center" wrapText="1"/>
    </xf>
    <xf numFmtId="172" fontId="3" fillId="6" borderId="1" xfId="4" applyNumberFormat="1" applyFont="1" applyFill="1" applyBorder="1" applyAlignment="1">
      <alignment horizontal="center" vertical="center" wrapText="1"/>
    </xf>
    <xf numFmtId="172" fontId="3" fillId="6" borderId="7" xfId="4" applyNumberFormat="1" applyFont="1" applyFill="1" applyBorder="1" applyAlignment="1">
      <alignment horizontal="center" vertical="center" wrapText="1"/>
    </xf>
    <xf numFmtId="172" fontId="3" fillId="6" borderId="17" xfId="4" applyNumberFormat="1" applyFont="1" applyFill="1" applyBorder="1" applyAlignment="1">
      <alignment horizontal="center" vertical="center" wrapText="1"/>
    </xf>
    <xf numFmtId="0" fontId="4" fillId="7" borderId="0" xfId="18" applyFont="1" applyFill="1" applyAlignment="1">
      <alignment vertical="center"/>
    </xf>
    <xf numFmtId="7" fontId="4" fillId="0" borderId="1" xfId="0" applyNumberFormat="1" applyFont="1" applyBorder="1" applyAlignment="1">
      <alignment horizontal="center" vertical="center"/>
    </xf>
    <xf numFmtId="7" fontId="4" fillId="0" borderId="7" xfId="0" applyNumberFormat="1" applyFont="1" applyBorder="1" applyAlignment="1">
      <alignment horizontal="center" vertical="center"/>
    </xf>
    <xf numFmtId="7" fontId="4" fillId="0" borderId="17" xfId="0" applyNumberFormat="1" applyFont="1" applyBorder="1" applyAlignment="1">
      <alignment horizontal="center" vertical="center"/>
    </xf>
    <xf numFmtId="172" fontId="4" fillId="0" borderId="1" xfId="16" applyNumberFormat="1" applyFont="1" applyFill="1" applyBorder="1" applyAlignment="1">
      <alignment horizontal="center"/>
    </xf>
    <xf numFmtId="7" fontId="4" fillId="12" borderId="1" xfId="0" applyNumberFormat="1" applyFont="1" applyFill="1" applyBorder="1" applyAlignment="1">
      <alignment horizontal="center" vertical="center"/>
    </xf>
    <xf numFmtId="7" fontId="4" fillId="12" borderId="7" xfId="0" applyNumberFormat="1" applyFont="1" applyFill="1" applyBorder="1" applyAlignment="1">
      <alignment horizontal="center" vertical="center"/>
    </xf>
    <xf numFmtId="0" fontId="4" fillId="12" borderId="17" xfId="0" applyFont="1" applyFill="1" applyBorder="1" applyAlignment="1">
      <alignment vertical="center"/>
    </xf>
    <xf numFmtId="7" fontId="4" fillId="13" borderId="1" xfId="0" applyNumberFormat="1" applyFont="1" applyFill="1" applyBorder="1" applyAlignment="1">
      <alignment horizontal="center" vertical="center"/>
    </xf>
    <xf numFmtId="7" fontId="4" fillId="13" borderId="7" xfId="0" applyNumberFormat="1" applyFont="1" applyFill="1" applyBorder="1" applyAlignment="1">
      <alignment horizontal="center" vertical="center"/>
    </xf>
    <xf numFmtId="0" fontId="4" fillId="13" borderId="17" xfId="0" applyFont="1" applyFill="1" applyBorder="1" applyAlignment="1">
      <alignment vertical="center"/>
    </xf>
    <xf numFmtId="0" fontId="4" fillId="0" borderId="17" xfId="0" applyFont="1" applyBorder="1" applyAlignment="1">
      <alignment vertical="center"/>
    </xf>
    <xf numFmtId="7" fontId="4" fillId="14" borderId="1" xfId="0" applyNumberFormat="1" applyFont="1" applyFill="1" applyBorder="1" applyAlignment="1">
      <alignment horizontal="center" vertical="center"/>
    </xf>
    <xf numFmtId="7" fontId="4" fillId="14" borderId="7" xfId="0" applyNumberFormat="1" applyFont="1" applyFill="1" applyBorder="1" applyAlignment="1">
      <alignment horizontal="center" vertical="center"/>
    </xf>
    <xf numFmtId="0" fontId="4" fillId="14" borderId="17" xfId="0" applyFont="1" applyFill="1" applyBorder="1" applyAlignment="1">
      <alignment vertical="center"/>
    </xf>
    <xf numFmtId="0" fontId="4" fillId="0" borderId="0" xfId="14" applyFont="1" applyAlignment="1" applyProtection="1">
      <alignment vertical="center"/>
    </xf>
    <xf numFmtId="164" fontId="7" fillId="5" borderId="1" xfId="1" applyNumberFormat="1" applyFont="1" applyFill="1" applyBorder="1" applyAlignment="1" applyProtection="1"/>
    <xf numFmtId="9" fontId="5" fillId="3" borderId="12" xfId="16" applyFont="1" applyFill="1" applyBorder="1" applyAlignment="1" applyProtection="1">
      <alignment horizontal="center"/>
    </xf>
    <xf numFmtId="1" fontId="5" fillId="3" borderId="12" xfId="16" applyNumberFormat="1" applyFont="1" applyFill="1" applyBorder="1" applyAlignment="1" applyProtection="1">
      <alignment horizontal="center"/>
    </xf>
    <xf numFmtId="167" fontId="6" fillId="3" borderId="12" xfId="16" applyNumberFormat="1" applyFont="1" applyFill="1" applyBorder="1" applyAlignment="1" applyProtection="1">
      <alignment horizontal="center"/>
    </xf>
    <xf numFmtId="1" fontId="7" fillId="5" borderId="1" xfId="7" applyNumberFormat="1" applyFont="1" applyFill="1" applyBorder="1" applyAlignment="1" applyProtection="1">
      <alignment horizontal="center"/>
    </xf>
    <xf numFmtId="1" fontId="15" fillId="5" borderId="1" xfId="7" applyNumberFormat="1" applyFont="1" applyFill="1" applyBorder="1" applyAlignment="1" applyProtection="1">
      <alignment horizontal="center"/>
    </xf>
    <xf numFmtId="0" fontId="2" fillId="0" borderId="0" xfId="5" applyFont="1"/>
    <xf numFmtId="0" fontId="44" fillId="0" borderId="0" xfId="5" applyAlignment="1">
      <alignment horizontal="left"/>
    </xf>
    <xf numFmtId="0" fontId="2" fillId="0" borderId="0" xfId="5" applyFont="1" applyAlignment="1">
      <alignment horizontal="left" vertical="top" wrapText="1"/>
    </xf>
    <xf numFmtId="10" fontId="6" fillId="5" borderId="1" xfId="12" applyNumberFormat="1" applyFont="1" applyFill="1" applyBorder="1" applyAlignment="1" applyProtection="1">
      <alignment vertical="center"/>
    </xf>
    <xf numFmtId="173" fontId="34" fillId="0" borderId="0" xfId="15" applyNumberFormat="1" applyFont="1" applyBorder="1" applyProtection="1"/>
    <xf numFmtId="0" fontId="3" fillId="0" borderId="0" xfId="6" applyFont="1" applyFill="1" applyBorder="1" applyAlignment="1">
      <alignment horizontal="left" indent="1"/>
    </xf>
    <xf numFmtId="0" fontId="6" fillId="0" borderId="0" xfId="6" applyFont="1" applyFill="1" applyBorder="1" applyAlignment="1" applyProtection="1">
      <alignment horizontal="center" vertical="center"/>
    </xf>
    <xf numFmtId="49" fontId="4" fillId="0" borderId="2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7" fontId="4" fillId="0" borderId="1" xfId="16" applyNumberFormat="1" applyFont="1" applyFill="1" applyBorder="1" applyAlignment="1">
      <alignment horizontal="center"/>
    </xf>
    <xf numFmtId="49" fontId="4" fillId="0" borderId="22" xfId="0" applyNumberFormat="1" applyFont="1" applyFill="1" applyBorder="1" applyAlignment="1">
      <alignment horizontal="center" vertical="center"/>
    </xf>
    <xf numFmtId="0" fontId="4" fillId="0" borderId="23" xfId="0" applyFont="1" applyFill="1" applyBorder="1" applyAlignment="1">
      <alignment horizontal="center" vertical="center"/>
    </xf>
    <xf numFmtId="0" fontId="4" fillId="0" borderId="23" xfId="0" applyFont="1" applyFill="1" applyBorder="1" applyAlignment="1">
      <alignment horizontal="left" vertical="center"/>
    </xf>
    <xf numFmtId="167" fontId="6" fillId="0" borderId="1" xfId="11" applyFont="1" applyFill="1" applyBorder="1" applyAlignment="1" applyProtection="1">
      <alignment horizontal="center" vertical="center"/>
      <protection locked="0"/>
    </xf>
    <xf numFmtId="167" fontId="6" fillId="0" borderId="1" xfId="11" applyFont="1" applyBorder="1" applyAlignment="1" applyProtection="1">
      <protection locked="0"/>
    </xf>
    <xf numFmtId="164" fontId="6" fillId="0" borderId="1" xfId="1" applyNumberFormat="1" applyFont="1" applyBorder="1" applyAlignment="1" applyProtection="1">
      <protection locked="0"/>
    </xf>
    <xf numFmtId="43" fontId="5" fillId="0" borderId="0" xfId="1" applyFont="1" applyFill="1" applyBorder="1" applyAlignment="1">
      <alignment horizontal="center" vertical="center" wrapText="1"/>
    </xf>
    <xf numFmtId="0" fontId="5" fillId="0" borderId="0" xfId="14" applyFont="1" applyFill="1" applyBorder="1" applyAlignment="1" applyProtection="1">
      <alignment horizontal="center" vertical="center"/>
    </xf>
    <xf numFmtId="0" fontId="5" fillId="0" borderId="0" xfId="13" applyFont="1" applyFill="1" applyBorder="1" applyAlignment="1" applyProtection="1">
      <alignment vertical="center" wrapText="1"/>
    </xf>
    <xf numFmtId="43" fontId="6" fillId="0" borderId="0" xfId="1" applyFont="1" applyFill="1" applyBorder="1" applyAlignment="1">
      <alignment vertical="center" wrapText="1"/>
    </xf>
    <xf numFmtId="0" fontId="5" fillId="0" borderId="0" xfId="14" applyFont="1" applyFill="1" applyBorder="1" applyAlignment="1" applyProtection="1">
      <alignment horizontal="left" wrapText="1" indent="1"/>
    </xf>
    <xf numFmtId="43" fontId="5" fillId="0" borderId="0" xfId="1" applyFont="1" applyFill="1" applyBorder="1" applyAlignment="1">
      <alignment horizontal="left" wrapText="1"/>
    </xf>
    <xf numFmtId="43" fontId="5" fillId="0" borderId="0" xfId="1" applyNumberFormat="1" applyFont="1" applyFill="1" applyBorder="1" applyAlignment="1">
      <alignment horizontal="right" vertical="center"/>
    </xf>
    <xf numFmtId="1" fontId="15" fillId="0" borderId="0" xfId="13" applyNumberFormat="1" applyFont="1" applyFill="1" applyBorder="1" applyAlignment="1" applyProtection="1">
      <alignment horizontal="center" vertical="center" wrapText="1"/>
      <protection locked="0"/>
    </xf>
    <xf numFmtId="0" fontId="5" fillId="0" borderId="0" xfId="13" applyFont="1" applyFill="1" applyBorder="1" applyAlignment="1" applyProtection="1">
      <alignment horizontal="left" vertical="center" wrapText="1"/>
    </xf>
    <xf numFmtId="0" fontId="6" fillId="0" borderId="0" xfId="13" applyFont="1" applyFill="1" applyBorder="1" applyAlignment="1" applyProtection="1">
      <alignment horizontal="left" vertical="center" wrapText="1"/>
    </xf>
    <xf numFmtId="164" fontId="15" fillId="0" borderId="0" xfId="13" applyNumberFormat="1" applyFont="1" applyFill="1" applyBorder="1" applyAlignment="1" applyProtection="1">
      <alignment horizontal="left" vertical="center" wrapText="1"/>
    </xf>
    <xf numFmtId="0" fontId="0" fillId="0" borderId="0" xfId="0" applyFill="1" applyBorder="1"/>
    <xf numFmtId="0" fontId="56" fillId="0" borderId="0" xfId="19" applyFont="1"/>
    <xf numFmtId="0" fontId="56" fillId="0" borderId="0" xfId="19" applyFont="1" applyAlignment="1">
      <alignment horizontal="left" vertical="top" wrapText="1"/>
    </xf>
    <xf numFmtId="0" fontId="14" fillId="4" borderId="1" xfId="0" applyFont="1" applyFill="1" applyBorder="1" applyAlignment="1">
      <alignment horizontal="center"/>
    </xf>
    <xf numFmtId="0" fontId="61" fillId="0" borderId="0" xfId="0" applyFont="1" applyAlignment="1">
      <alignment horizontal="left"/>
    </xf>
    <xf numFmtId="0" fontId="61" fillId="0" borderId="0" xfId="0" quotePrefix="1" applyFont="1" applyAlignment="1">
      <alignment horizontal="left"/>
    </xf>
    <xf numFmtId="0" fontId="6" fillId="3" borderId="1" xfId="0" applyFont="1" applyFill="1" applyBorder="1" applyAlignment="1">
      <alignment horizontal="left" vertical="center" wrapText="1"/>
    </xf>
    <xf numFmtId="0" fontId="6" fillId="0" borderId="1" xfId="0" applyFont="1" applyBorder="1" applyAlignment="1" applyProtection="1">
      <alignment horizontal="left" vertical="center" wrapText="1"/>
      <protection locked="0"/>
    </xf>
    <xf numFmtId="172" fontId="6" fillId="3" borderId="1" xfId="3" applyNumberFormat="1" applyFont="1" applyFill="1" applyBorder="1" applyAlignment="1">
      <alignment horizontal="center" vertical="center"/>
    </xf>
    <xf numFmtId="165" fontId="5" fillId="0" borderId="0" xfId="16" applyNumberFormat="1" applyFont="1" applyFill="1" applyBorder="1" applyAlignment="1" applyProtection="1">
      <alignment horizontal="left"/>
      <protection locked="0"/>
    </xf>
    <xf numFmtId="164" fontId="5" fillId="0" borderId="0" xfId="6" applyNumberFormat="1" applyFont="1" applyFill="1" applyBorder="1" applyProtection="1">
      <protection locked="0"/>
    </xf>
    <xf numFmtId="164" fontId="5" fillId="0" borderId="1" xfId="6" applyNumberFormat="1" applyFont="1" applyFill="1" applyBorder="1" applyProtection="1">
      <protection locked="0"/>
    </xf>
    <xf numFmtId="0" fontId="5" fillId="0" borderId="16" xfId="6" applyFont="1" applyFill="1" applyBorder="1" applyAlignment="1" applyProtection="1">
      <alignment horizontal="left" indent="1"/>
    </xf>
    <xf numFmtId="167" fontId="24" fillId="0" borderId="16" xfId="11" applyFont="1" applyFill="1" applyBorder="1" applyAlignment="1" applyProtection="1">
      <alignment horizontal="left" indent="1"/>
    </xf>
    <xf numFmtId="0" fontId="15" fillId="3" borderId="7" xfId="0" applyFont="1" applyFill="1" applyBorder="1" applyAlignment="1" applyProtection="1">
      <alignment horizontal="left"/>
    </xf>
    <xf numFmtId="0" fontId="15" fillId="3" borderId="5" xfId="0" applyFont="1" applyFill="1" applyBorder="1" applyAlignment="1" applyProtection="1">
      <alignment horizontal="left"/>
    </xf>
    <xf numFmtId="0" fontId="15" fillId="3" borderId="15" xfId="0" applyFont="1" applyFill="1" applyBorder="1" applyAlignment="1" applyProtection="1">
      <alignment horizontal="left"/>
    </xf>
    <xf numFmtId="0" fontId="15" fillId="3" borderId="1" xfId="0" applyFont="1" applyFill="1" applyBorder="1" applyAlignment="1" applyProtection="1">
      <alignment horizontal="left"/>
    </xf>
    <xf numFmtId="167" fontId="15" fillId="0" borderId="0" xfId="12" applyFont="1" applyFill="1" applyBorder="1" applyAlignment="1" applyProtection="1">
      <alignment horizontal="left" vertical="center"/>
    </xf>
    <xf numFmtId="0" fontId="6" fillId="3" borderId="5" xfId="0" applyFont="1" applyFill="1" applyBorder="1" applyAlignment="1">
      <alignment horizontal="left" vertical="center" wrapText="1"/>
    </xf>
    <xf numFmtId="0" fontId="56" fillId="0" borderId="0" xfId="19" applyFont="1" applyFill="1"/>
    <xf numFmtId="0" fontId="56" fillId="0" borderId="0" xfId="19" applyFont="1" applyFill="1" applyAlignment="1">
      <alignment horizontal="left" vertical="top" wrapText="1"/>
    </xf>
    <xf numFmtId="0" fontId="13" fillId="0" borderId="0" xfId="0" applyFont="1" applyFill="1" applyBorder="1" applyAlignment="1" applyProtection="1">
      <alignment horizontal="center"/>
    </xf>
    <xf numFmtId="0" fontId="7" fillId="0" borderId="0" xfId="0" applyNumberFormat="1" applyFont="1" applyFill="1" applyBorder="1" applyAlignment="1" applyProtection="1">
      <alignment vertical="center"/>
      <protection locked="0"/>
    </xf>
    <xf numFmtId="0" fontId="7" fillId="0" borderId="0" xfId="0" applyFont="1" applyFill="1" applyBorder="1" applyAlignment="1" applyProtection="1">
      <alignment horizontal="center"/>
    </xf>
    <xf numFmtId="0" fontId="15" fillId="0" borderId="0" xfId="0" applyFont="1" applyFill="1" applyBorder="1" applyAlignment="1" applyProtection="1">
      <alignment horizontal="left" vertical="top" wrapText="1"/>
    </xf>
    <xf numFmtId="168" fontId="15" fillId="0" borderId="0" xfId="0" applyNumberFormat="1" applyFont="1" applyFill="1" applyBorder="1" applyAlignment="1" applyProtection="1">
      <alignment horizontal="center"/>
    </xf>
    <xf numFmtId="9" fontId="15" fillId="3" borderId="1" xfId="16" applyFont="1" applyFill="1" applyBorder="1" applyAlignment="1" applyProtection="1">
      <alignment horizontal="right"/>
    </xf>
    <xf numFmtId="164" fontId="15" fillId="3" borderId="1" xfId="1" applyNumberFormat="1" applyFont="1" applyFill="1" applyBorder="1" applyAlignment="1" applyProtection="1">
      <alignment horizontal="right"/>
    </xf>
    <xf numFmtId="0" fontId="56" fillId="0" borderId="0" xfId="0" applyFont="1" applyBorder="1"/>
    <xf numFmtId="0" fontId="56" fillId="0" borderId="0" xfId="0" applyFont="1" applyBorder="1" applyAlignment="1">
      <alignment horizontal="left"/>
    </xf>
    <xf numFmtId="14" fontId="56" fillId="0" borderId="0" xfId="0" applyNumberFormat="1" applyFont="1" applyBorder="1"/>
    <xf numFmtId="0" fontId="56" fillId="0" borderId="0" xfId="0" applyFont="1" applyBorder="1" applyAlignment="1">
      <alignment wrapText="1"/>
    </xf>
    <xf numFmtId="0" fontId="56" fillId="0" borderId="0" xfId="19" applyFont="1" applyBorder="1"/>
    <xf numFmtId="0" fontId="56" fillId="0" borderId="0" xfId="19" applyFont="1" applyBorder="1" applyAlignment="1">
      <alignment horizontal="left" vertical="top" wrapText="1"/>
    </xf>
    <xf numFmtId="0" fontId="56" fillId="0" borderId="0" xfId="0" applyFont="1" applyFill="1" applyBorder="1"/>
    <xf numFmtId="0" fontId="56" fillId="0" borderId="0" xfId="0" applyFont="1" applyFill="1" applyBorder="1" applyAlignment="1">
      <alignment horizontal="left"/>
    </xf>
    <xf numFmtId="0" fontId="56" fillId="0" borderId="0" xfId="19" applyFont="1" applyFill="1" applyBorder="1"/>
    <xf numFmtId="0" fontId="56" fillId="0" borderId="0" xfId="19" applyFont="1" applyFill="1" applyBorder="1" applyAlignment="1">
      <alignment horizontal="left" vertical="top" wrapText="1"/>
    </xf>
    <xf numFmtId="14" fontId="56" fillId="0" borderId="0" xfId="0" applyNumberFormat="1" applyFont="1" applyFill="1" applyBorder="1"/>
    <xf numFmtId="168" fontId="6" fillId="3" borderId="1" xfId="3" applyNumberFormat="1" applyFont="1" applyFill="1" applyBorder="1" applyAlignment="1">
      <alignment horizontal="center" vertical="center"/>
    </xf>
    <xf numFmtId="0" fontId="5" fillId="6" borderId="1" xfId="6" applyFont="1" applyFill="1" applyBorder="1" applyAlignment="1">
      <alignment horizontal="center" vertical="center"/>
    </xf>
    <xf numFmtId="164" fontId="5" fillId="6" borderId="1" xfId="6" applyNumberFormat="1" applyFont="1" applyFill="1" applyBorder="1" applyAlignment="1" applyProtection="1">
      <alignment horizontal="center" vertical="center" wrapText="1"/>
    </xf>
    <xf numFmtId="164" fontId="5" fillId="3" borderId="1" xfId="1" applyNumberFormat="1" applyFont="1" applyFill="1" applyBorder="1" applyProtection="1"/>
    <xf numFmtId="10" fontId="5" fillId="3" borderId="1" xfId="16" applyNumberFormat="1" applyFont="1" applyFill="1" applyBorder="1" applyProtection="1"/>
    <xf numFmtId="164" fontId="15" fillId="3" borderId="7" xfId="1" applyNumberFormat="1" applyFont="1" applyFill="1" applyBorder="1" applyAlignment="1" applyProtection="1">
      <alignment horizontal="center"/>
    </xf>
    <xf numFmtId="164" fontId="15" fillId="3" borderId="5" xfId="1" applyNumberFormat="1" applyFont="1" applyFill="1" applyBorder="1" applyAlignment="1" applyProtection="1">
      <alignment horizontal="center"/>
    </xf>
    <xf numFmtId="0" fontId="15" fillId="3" borderId="7" xfId="0" applyFont="1" applyFill="1" applyBorder="1" applyAlignment="1" applyProtection="1">
      <alignment horizontal="left"/>
    </xf>
    <xf numFmtId="0" fontId="15" fillId="3" borderId="15" xfId="0" applyFont="1" applyFill="1" applyBorder="1" applyAlignment="1" applyProtection="1">
      <alignment horizontal="left"/>
    </xf>
    <xf numFmtId="0" fontId="15" fillId="3" borderId="5" xfId="0" applyFont="1" applyFill="1" applyBorder="1" applyAlignment="1" applyProtection="1">
      <alignment horizontal="left"/>
    </xf>
    <xf numFmtId="0" fontId="57" fillId="0" borderId="0" xfId="0" applyFont="1" applyAlignment="1" applyProtection="1">
      <alignment horizontal="right" vertical="top"/>
    </xf>
    <xf numFmtId="0" fontId="16" fillId="0" borderId="0" xfId="0" applyFont="1" applyAlignment="1" applyProtection="1">
      <alignment horizontal="right"/>
    </xf>
    <xf numFmtId="0" fontId="7" fillId="0" borderId="0" xfId="0" applyFont="1" applyAlignment="1" applyProtection="1">
      <alignment horizontal="center"/>
    </xf>
    <xf numFmtId="0" fontId="15" fillId="3" borderId="18" xfId="0" applyFont="1" applyFill="1" applyBorder="1" applyAlignment="1" applyProtection="1">
      <alignment horizontal="center" vertical="center" wrapText="1"/>
    </xf>
    <xf numFmtId="0" fontId="15" fillId="3" borderId="19" xfId="0" applyFont="1" applyFill="1" applyBorder="1" applyAlignment="1" applyProtection="1">
      <alignment horizontal="center" vertical="center" wrapText="1"/>
    </xf>
    <xf numFmtId="0" fontId="15" fillId="3" borderId="14" xfId="0" applyFont="1" applyFill="1" applyBorder="1" applyAlignment="1" applyProtection="1">
      <alignment horizontal="center" vertical="center" wrapText="1"/>
    </xf>
    <xf numFmtId="0" fontId="15" fillId="3" borderId="2"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6" fillId="3" borderId="19" xfId="0" applyFont="1" applyFill="1" applyBorder="1" applyAlignment="1" applyProtection="1">
      <alignment horizontal="center" vertical="center" wrapText="1"/>
    </xf>
    <xf numFmtId="0" fontId="6" fillId="3" borderId="14" xfId="0" applyFont="1" applyFill="1" applyBorder="1" applyAlignment="1" applyProtection="1">
      <alignment horizontal="center" vertical="center" wrapText="1"/>
    </xf>
    <xf numFmtId="0" fontId="6" fillId="3" borderId="2" xfId="0" applyFont="1" applyFill="1" applyBorder="1" applyAlignment="1" applyProtection="1">
      <alignment horizontal="center" vertical="center" wrapText="1"/>
    </xf>
    <xf numFmtId="0" fontId="6" fillId="3" borderId="16" xfId="0" applyFont="1" applyFill="1" applyBorder="1" applyAlignment="1" applyProtection="1">
      <alignment horizontal="center" vertical="center" wrapText="1"/>
    </xf>
    <xf numFmtId="0" fontId="6" fillId="3" borderId="3" xfId="0" applyFont="1" applyFill="1" applyBorder="1" applyAlignment="1" applyProtection="1">
      <alignment horizontal="center" vertical="center" wrapText="1"/>
    </xf>
    <xf numFmtId="49" fontId="7" fillId="0" borderId="8" xfId="0" applyNumberFormat="1" applyFont="1" applyFill="1" applyBorder="1" applyAlignment="1" applyProtection="1">
      <alignment horizontal="center" vertical="center" wrapText="1"/>
      <protection locked="0"/>
    </xf>
    <xf numFmtId="49" fontId="7" fillId="0" borderId="4" xfId="0" applyNumberFormat="1" applyFont="1" applyFill="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1" fontId="5" fillId="6" borderId="8" xfId="0" applyNumberFormat="1" applyFont="1" applyFill="1" applyBorder="1" applyAlignment="1" applyProtection="1">
      <alignment horizontal="center" vertical="center" wrapText="1"/>
    </xf>
    <xf numFmtId="1" fontId="5" fillId="6" borderId="4" xfId="0" applyNumberFormat="1" applyFont="1" applyFill="1" applyBorder="1" applyAlignment="1" applyProtection="1">
      <alignment horizontal="center" vertical="center" wrapText="1"/>
    </xf>
    <xf numFmtId="0" fontId="5" fillId="3" borderId="18" xfId="0" applyFont="1" applyFill="1" applyBorder="1" applyAlignment="1" applyProtection="1">
      <alignment horizontal="center" vertical="center" wrapText="1"/>
    </xf>
    <xf numFmtId="0" fontId="5" fillId="3" borderId="19" xfId="0" applyFont="1" applyFill="1" applyBorder="1" applyAlignment="1" applyProtection="1">
      <alignment horizontal="center" vertical="center" wrapText="1"/>
    </xf>
    <xf numFmtId="0" fontId="5" fillId="3" borderId="14"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wrapText="1"/>
    </xf>
    <xf numFmtId="0" fontId="5" fillId="3" borderId="16"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168" fontId="15" fillId="3" borderId="7" xfId="0" applyNumberFormat="1" applyFont="1" applyFill="1" applyBorder="1" applyAlignment="1" applyProtection="1">
      <alignment horizontal="center"/>
    </xf>
    <xf numFmtId="168" fontId="15" fillId="3" borderId="15" xfId="0" applyNumberFormat="1" applyFont="1" applyFill="1" applyBorder="1" applyAlignment="1" applyProtection="1">
      <alignment horizontal="center"/>
    </xf>
    <xf numFmtId="168" fontId="15" fillId="3" borderId="5" xfId="0" applyNumberFormat="1" applyFont="1" applyFill="1" applyBorder="1" applyAlignment="1" applyProtection="1">
      <alignment horizontal="center"/>
    </xf>
    <xf numFmtId="0" fontId="13" fillId="0" borderId="17" xfId="0" applyFont="1" applyBorder="1" applyAlignment="1" applyProtection="1">
      <alignment horizontal="center"/>
    </xf>
    <xf numFmtId="0" fontId="13" fillId="0" borderId="0" xfId="0" applyFont="1" applyAlignment="1" applyProtection="1">
      <alignment horizontal="center"/>
    </xf>
    <xf numFmtId="0" fontId="15" fillId="3" borderId="7" xfId="0" applyFont="1" applyFill="1" applyBorder="1" applyAlignment="1" applyProtection="1">
      <alignment horizontal="center"/>
    </xf>
    <xf numFmtId="0" fontId="15" fillId="3" borderId="5" xfId="0" applyFont="1" applyFill="1" applyBorder="1" applyAlignment="1" applyProtection="1">
      <alignment horizontal="center"/>
    </xf>
    <xf numFmtId="0" fontId="7" fillId="3" borderId="7" xfId="0" applyFont="1" applyFill="1" applyBorder="1" applyAlignment="1" applyProtection="1">
      <alignment horizontal="left"/>
    </xf>
    <xf numFmtId="0" fontId="7" fillId="3" borderId="5" xfId="0" applyFont="1" applyFill="1" applyBorder="1" applyAlignment="1" applyProtection="1">
      <alignment horizontal="left"/>
    </xf>
    <xf numFmtId="166" fontId="7" fillId="0" borderId="7" xfId="3" applyNumberFormat="1" applyFont="1" applyBorder="1" applyAlignment="1" applyProtection="1">
      <alignment horizontal="center"/>
      <protection locked="0"/>
    </xf>
    <xf numFmtId="166" fontId="7" fillId="0" borderId="5" xfId="3" applyNumberFormat="1" applyFont="1" applyBorder="1" applyAlignment="1" applyProtection="1">
      <alignment horizontal="center"/>
      <protection locked="0"/>
    </xf>
    <xf numFmtId="0" fontId="15" fillId="3" borderId="18" xfId="0" applyFont="1" applyFill="1" applyBorder="1" applyAlignment="1" applyProtection="1">
      <alignment horizontal="left" wrapText="1"/>
    </xf>
    <xf numFmtId="0" fontId="15" fillId="3" borderId="14" xfId="0" applyFont="1" applyFill="1" applyBorder="1" applyAlignment="1" applyProtection="1">
      <alignment horizontal="left" wrapText="1"/>
    </xf>
    <xf numFmtId="0" fontId="15" fillId="3" borderId="2" xfId="0" applyFont="1" applyFill="1" applyBorder="1" applyAlignment="1" applyProtection="1">
      <alignment horizontal="left" wrapText="1"/>
    </xf>
    <xf numFmtId="0" fontId="15" fillId="3" borderId="3" xfId="0" applyFont="1" applyFill="1" applyBorder="1" applyAlignment="1" applyProtection="1">
      <alignment horizontal="left" wrapText="1"/>
    </xf>
    <xf numFmtId="166" fontId="15" fillId="5" borderId="18" xfId="3" applyNumberFormat="1" applyFont="1" applyFill="1" applyBorder="1" applyAlignment="1" applyProtection="1">
      <alignment horizontal="center" vertical="center"/>
    </xf>
    <xf numFmtId="166" fontId="15" fillId="5" borderId="14" xfId="3" applyNumberFormat="1" applyFont="1" applyFill="1" applyBorder="1" applyAlignment="1" applyProtection="1">
      <alignment horizontal="center" vertical="center"/>
    </xf>
    <xf numFmtId="166" fontId="15" fillId="5" borderId="2" xfId="3" applyNumberFormat="1" applyFont="1" applyFill="1" applyBorder="1" applyAlignment="1" applyProtection="1">
      <alignment horizontal="center" vertical="center"/>
    </xf>
    <xf numFmtId="166" fontId="15" fillId="5" borderId="3" xfId="3" applyNumberFormat="1" applyFont="1" applyFill="1" applyBorder="1" applyAlignment="1" applyProtection="1">
      <alignment horizontal="center" vertical="center"/>
    </xf>
    <xf numFmtId="0" fontId="15" fillId="3" borderId="18" xfId="0" applyFont="1" applyFill="1" applyBorder="1" applyAlignment="1" applyProtection="1">
      <alignment horizontal="left" vertical="center" wrapText="1"/>
    </xf>
    <xf numFmtId="0" fontId="15" fillId="3" borderId="14" xfId="0" applyFont="1" applyFill="1" applyBorder="1" applyAlignment="1" applyProtection="1">
      <alignment horizontal="left" vertical="center" wrapText="1"/>
    </xf>
    <xf numFmtId="0" fontId="15" fillId="3" borderId="2" xfId="0" applyFont="1" applyFill="1" applyBorder="1" applyAlignment="1" applyProtection="1">
      <alignment horizontal="left" vertical="center" wrapText="1"/>
    </xf>
    <xf numFmtId="0" fontId="15" fillId="3" borderId="3" xfId="0" applyFont="1" applyFill="1" applyBorder="1" applyAlignment="1" applyProtection="1">
      <alignment horizontal="left" vertical="center" wrapText="1"/>
    </xf>
    <xf numFmtId="166" fontId="15" fillId="5" borderId="18" xfId="0" applyNumberFormat="1" applyFont="1" applyFill="1" applyBorder="1" applyAlignment="1" applyProtection="1">
      <alignment horizontal="center" vertical="center"/>
    </xf>
    <xf numFmtId="166" fontId="15" fillId="5" borderId="14" xfId="0" applyNumberFormat="1" applyFont="1" applyFill="1" applyBorder="1" applyAlignment="1" applyProtection="1">
      <alignment horizontal="center" vertical="center"/>
    </xf>
    <xf numFmtId="166" fontId="15" fillId="5" borderId="2" xfId="0" applyNumberFormat="1" applyFont="1" applyFill="1" applyBorder="1" applyAlignment="1" applyProtection="1">
      <alignment horizontal="center" vertical="center"/>
    </xf>
    <xf numFmtId="166" fontId="15" fillId="5" borderId="3" xfId="0" applyNumberFormat="1" applyFont="1" applyFill="1" applyBorder="1" applyAlignment="1" applyProtection="1">
      <alignment horizontal="center" vertical="center"/>
    </xf>
    <xf numFmtId="0" fontId="6" fillId="3" borderId="7" xfId="0" applyFont="1" applyFill="1" applyBorder="1" applyAlignment="1" applyProtection="1">
      <alignment horizontal="center"/>
    </xf>
    <xf numFmtId="0" fontId="6" fillId="3" borderId="5" xfId="0" applyFont="1" applyFill="1" applyBorder="1" applyAlignment="1" applyProtection="1">
      <alignment horizontal="center"/>
    </xf>
    <xf numFmtId="0" fontId="5" fillId="3" borderId="7" xfId="16" applyNumberFormat="1" applyFont="1" applyFill="1" applyBorder="1" applyAlignment="1" applyProtection="1">
      <alignment horizontal="center"/>
    </xf>
    <xf numFmtId="0" fontId="5" fillId="3" borderId="5" xfId="16" applyNumberFormat="1" applyFont="1" applyFill="1" applyBorder="1" applyAlignment="1" applyProtection="1">
      <alignment horizontal="center"/>
    </xf>
    <xf numFmtId="0" fontId="15" fillId="3" borderId="7" xfId="16" applyNumberFormat="1" applyFont="1" applyFill="1" applyBorder="1" applyAlignment="1" applyProtection="1">
      <alignment horizontal="center"/>
    </xf>
    <xf numFmtId="0" fontId="15" fillId="3" borderId="5" xfId="16" applyNumberFormat="1" applyFont="1" applyFill="1" applyBorder="1" applyAlignment="1" applyProtection="1">
      <alignment horizontal="center"/>
    </xf>
    <xf numFmtId="9" fontId="15" fillId="3" borderId="7" xfId="16" applyFont="1" applyFill="1" applyBorder="1" applyAlignment="1" applyProtection="1">
      <alignment horizontal="center"/>
    </xf>
    <xf numFmtId="9" fontId="15" fillId="3" borderId="5" xfId="16" applyFont="1" applyFill="1" applyBorder="1" applyAlignment="1" applyProtection="1">
      <alignment horizontal="center"/>
    </xf>
    <xf numFmtId="0" fontId="15" fillId="3" borderId="18" xfId="0" applyFont="1" applyFill="1" applyBorder="1" applyAlignment="1" applyProtection="1">
      <alignment horizontal="left" vertical="top" wrapText="1"/>
    </xf>
    <xf numFmtId="0" fontId="15" fillId="3" borderId="19" xfId="0" applyFont="1" applyFill="1" applyBorder="1" applyAlignment="1" applyProtection="1">
      <alignment horizontal="left" vertical="top" wrapText="1"/>
    </xf>
    <xf numFmtId="0" fontId="15" fillId="3" borderId="14" xfId="0" applyFont="1" applyFill="1" applyBorder="1" applyAlignment="1" applyProtection="1">
      <alignment horizontal="left" vertical="top" wrapText="1"/>
    </xf>
    <xf numFmtId="0" fontId="15" fillId="3" borderId="17" xfId="0" applyFont="1" applyFill="1" applyBorder="1" applyAlignment="1" applyProtection="1">
      <alignment horizontal="left" vertical="top" wrapText="1"/>
    </xf>
    <xf numFmtId="0" fontId="15" fillId="3" borderId="0" xfId="0" applyFont="1" applyFill="1" applyBorder="1" applyAlignment="1" applyProtection="1">
      <alignment horizontal="left" vertical="top" wrapText="1"/>
    </xf>
    <xf numFmtId="0" fontId="15" fillId="3" borderId="20" xfId="0" applyFont="1" applyFill="1" applyBorder="1" applyAlignment="1" applyProtection="1">
      <alignment horizontal="left" vertical="top" wrapText="1"/>
    </xf>
    <xf numFmtId="0" fontId="15" fillId="3" borderId="2" xfId="0" applyFont="1" applyFill="1" applyBorder="1" applyAlignment="1" applyProtection="1">
      <alignment horizontal="left" vertical="top" wrapText="1"/>
    </xf>
    <xf numFmtId="0" fontId="15" fillId="3" borderId="16" xfId="0" applyFont="1" applyFill="1" applyBorder="1" applyAlignment="1" applyProtection="1">
      <alignment horizontal="left" vertical="top" wrapText="1"/>
    </xf>
    <xf numFmtId="0" fontId="15" fillId="3" borderId="3" xfId="0" applyFont="1" applyFill="1" applyBorder="1" applyAlignment="1" applyProtection="1">
      <alignment horizontal="left" vertical="top" wrapText="1"/>
    </xf>
    <xf numFmtId="0" fontId="13" fillId="0" borderId="20" xfId="0" applyFont="1" applyBorder="1" applyAlignment="1" applyProtection="1">
      <alignment horizontal="center"/>
    </xf>
    <xf numFmtId="0" fontId="15" fillId="3" borderId="7" xfId="0" applyFont="1" applyFill="1" applyBorder="1" applyAlignment="1" applyProtection="1">
      <alignment horizontal="left" vertical="center"/>
    </xf>
    <xf numFmtId="0" fontId="15" fillId="3" borderId="15" xfId="0" applyFont="1" applyFill="1" applyBorder="1" applyAlignment="1" applyProtection="1">
      <alignment horizontal="left" vertical="center"/>
    </xf>
    <xf numFmtId="0" fontId="15" fillId="3" borderId="5" xfId="0" applyFont="1" applyFill="1" applyBorder="1" applyAlignment="1" applyProtection="1">
      <alignment horizontal="left" vertical="center"/>
    </xf>
    <xf numFmtId="170" fontId="7" fillId="0" borderId="7" xfId="0" applyNumberFormat="1" applyFont="1" applyBorder="1" applyAlignment="1" applyProtection="1">
      <alignment horizontal="left" vertical="center"/>
      <protection locked="0"/>
    </xf>
    <xf numFmtId="170" fontId="7" fillId="0" borderId="15" xfId="0" applyNumberFormat="1" applyFont="1" applyBorder="1" applyAlignment="1" applyProtection="1">
      <alignment horizontal="left" vertical="center"/>
      <protection locked="0"/>
    </xf>
    <xf numFmtId="170" fontId="7" fillId="0" borderId="5" xfId="0" applyNumberFormat="1" applyFont="1" applyBorder="1" applyAlignment="1" applyProtection="1">
      <alignment horizontal="left" vertical="center"/>
      <protection locked="0"/>
    </xf>
    <xf numFmtId="49" fontId="7" fillId="0" borderId="7" xfId="0" applyNumberFormat="1"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49" fontId="7" fillId="0" borderId="5" xfId="0" applyNumberFormat="1" applyFont="1" applyBorder="1" applyAlignment="1" applyProtection="1">
      <alignment horizontal="left" vertical="center"/>
      <protection locked="0"/>
    </xf>
    <xf numFmtId="0" fontId="15" fillId="0" borderId="7"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5" fillId="4" borderId="8" xfId="0" applyFont="1" applyFill="1" applyBorder="1" applyAlignment="1" applyProtection="1">
      <alignment horizontal="center" vertical="center" wrapText="1"/>
    </xf>
    <xf numFmtId="0" fontId="15" fillId="4" borderId="6" xfId="0" applyFont="1" applyFill="1" applyBorder="1" applyAlignment="1" applyProtection="1">
      <alignment horizontal="center" vertical="center" wrapText="1"/>
    </xf>
    <xf numFmtId="0" fontId="15" fillId="4" borderId="1" xfId="0" applyFont="1" applyFill="1" applyBorder="1" applyAlignment="1" applyProtection="1">
      <alignment horizontal="center" vertical="center" wrapText="1"/>
    </xf>
    <xf numFmtId="0" fontId="57" fillId="4" borderId="8" xfId="0" applyFont="1" applyFill="1" applyBorder="1" applyAlignment="1" applyProtection="1">
      <alignment horizontal="center" vertical="center" wrapText="1"/>
    </xf>
    <xf numFmtId="0" fontId="57" fillId="4" borderId="6" xfId="0" applyFont="1" applyFill="1" applyBorder="1" applyAlignment="1" applyProtection="1">
      <alignment horizontal="center" vertical="center" wrapText="1"/>
    </xf>
    <xf numFmtId="0" fontId="7" fillId="0" borderId="16" xfId="0" applyFont="1" applyBorder="1" applyAlignment="1" applyProtection="1">
      <alignment horizontal="center"/>
    </xf>
    <xf numFmtId="0" fontId="15" fillId="4" borderId="4" xfId="0" applyFont="1" applyFill="1" applyBorder="1" applyAlignment="1" applyProtection="1">
      <alignment horizontal="center" vertical="center" wrapText="1"/>
    </xf>
    <xf numFmtId="0" fontId="15" fillId="3" borderId="1" xfId="0" applyFont="1" applyFill="1" applyBorder="1" applyAlignment="1" applyProtection="1">
      <alignment horizontal="left"/>
    </xf>
    <xf numFmtId="0" fontId="11" fillId="0" borderId="0" xfId="0" applyFont="1" applyAlignment="1" applyProtection="1">
      <alignment horizontal="center"/>
    </xf>
    <xf numFmtId="167" fontId="7" fillId="0" borderId="0" xfId="12" applyFont="1" applyFill="1" applyBorder="1" applyAlignment="1" applyProtection="1">
      <alignment horizontal="center" vertical="center"/>
    </xf>
    <xf numFmtId="167" fontId="7" fillId="0" borderId="16" xfId="12" applyFont="1" applyFill="1" applyBorder="1" applyAlignment="1" applyProtection="1">
      <alignment horizontal="center" vertical="center"/>
    </xf>
    <xf numFmtId="0" fontId="11" fillId="0" borderId="0" xfId="0" applyFont="1" applyBorder="1" applyAlignment="1" applyProtection="1">
      <alignment horizontal="center"/>
    </xf>
    <xf numFmtId="0" fontId="25" fillId="4" borderId="18" xfId="0" applyFont="1" applyFill="1" applyBorder="1" applyAlignment="1" applyProtection="1">
      <alignment horizontal="center" vertical="center"/>
    </xf>
    <xf numFmtId="0" fontId="25" fillId="4" borderId="19" xfId="0" applyFont="1" applyFill="1" applyBorder="1" applyAlignment="1" applyProtection="1">
      <alignment horizontal="center" vertical="center"/>
    </xf>
    <xf numFmtId="0" fontId="25" fillId="4" borderId="14" xfId="0" applyFont="1" applyFill="1" applyBorder="1" applyAlignment="1" applyProtection="1">
      <alignment horizontal="center" vertical="center"/>
    </xf>
    <xf numFmtId="0" fontId="25" fillId="4" borderId="2" xfId="0" applyFont="1" applyFill="1" applyBorder="1" applyAlignment="1" applyProtection="1">
      <alignment horizontal="center" vertical="center"/>
    </xf>
    <xf numFmtId="0" fontId="25" fillId="4" borderId="16" xfId="0" applyFont="1" applyFill="1" applyBorder="1" applyAlignment="1" applyProtection="1">
      <alignment horizontal="center" vertical="center"/>
    </xf>
    <xf numFmtId="0" fontId="25" fillId="4" borderId="3" xfId="0" applyFont="1" applyFill="1" applyBorder="1" applyAlignment="1" applyProtection="1">
      <alignment horizontal="center" vertical="center"/>
    </xf>
    <xf numFmtId="167" fontId="51" fillId="0" borderId="0" xfId="0" applyNumberFormat="1" applyFont="1" applyFill="1" applyBorder="1" applyAlignment="1" applyProtection="1">
      <alignment horizontal="center" vertical="center"/>
    </xf>
    <xf numFmtId="167" fontId="51" fillId="0" borderId="0" xfId="0" applyNumberFormat="1" applyFont="1" applyFill="1" applyBorder="1" applyAlignment="1" applyProtection="1">
      <alignment horizontal="center" vertical="center" wrapText="1"/>
    </xf>
    <xf numFmtId="167" fontId="7" fillId="3" borderId="7" xfId="12" applyFont="1" applyFill="1" applyBorder="1" applyAlignment="1" applyProtection="1">
      <alignment horizontal="left" vertical="center"/>
    </xf>
    <xf numFmtId="0" fontId="0" fillId="0" borderId="15" xfId="0" applyBorder="1"/>
    <xf numFmtId="0" fontId="0" fillId="0" borderId="5" xfId="0" applyBorder="1"/>
    <xf numFmtId="167" fontId="14" fillId="4" borderId="8" xfId="8" applyNumberFormat="1" applyFont="1" applyFill="1" applyBorder="1" applyAlignment="1" applyProtection="1">
      <alignment horizontal="center" vertical="center"/>
    </xf>
    <xf numFmtId="167" fontId="14" fillId="4" borderId="4" xfId="8" applyNumberFormat="1" applyFont="1" applyFill="1" applyBorder="1" applyAlignment="1" applyProtection="1">
      <alignment horizontal="center" vertical="center"/>
    </xf>
    <xf numFmtId="167" fontId="15" fillId="3" borderId="7" xfId="12" applyFont="1" applyFill="1" applyBorder="1" applyAlignment="1" applyProtection="1">
      <alignment horizontal="left" vertical="center"/>
    </xf>
    <xf numFmtId="167" fontId="15" fillId="0" borderId="0" xfId="12" applyFont="1" applyFill="1" applyBorder="1" applyAlignment="1" applyProtection="1">
      <alignment horizontal="left" vertical="center"/>
    </xf>
    <xf numFmtId="167" fontId="15" fillId="3" borderId="7" xfId="12" applyFont="1" applyFill="1" applyBorder="1" applyAlignment="1" applyProtection="1">
      <alignment horizontal="center" vertical="center"/>
    </xf>
    <xf numFmtId="167" fontId="15" fillId="0" borderId="0" xfId="11" applyFont="1" applyFill="1" applyBorder="1" applyAlignment="1" applyProtection="1">
      <alignment horizontal="center" vertical="center"/>
    </xf>
    <xf numFmtId="0" fontId="0" fillId="0" borderId="0" xfId="0" applyFill="1" applyBorder="1" applyAlignment="1">
      <alignment horizontal="center" vertical="center"/>
    </xf>
    <xf numFmtId="0" fontId="13" fillId="0" borderId="0" xfId="0" applyFont="1" applyFill="1" applyBorder="1" applyAlignment="1" applyProtection="1">
      <alignment horizontal="left" vertical="center" shrinkToFit="1"/>
    </xf>
    <xf numFmtId="167" fontId="7" fillId="0" borderId="0" xfId="11" applyFont="1" applyFill="1" applyBorder="1" applyAlignment="1" applyProtection="1">
      <alignment horizontal="left" vertical="center"/>
    </xf>
    <xf numFmtId="0" fontId="7" fillId="0" borderId="0" xfId="0" applyFont="1" applyFill="1" applyBorder="1" applyAlignment="1" applyProtection="1">
      <alignment horizontal="left" vertical="center"/>
    </xf>
    <xf numFmtId="0" fontId="14" fillId="4" borderId="18"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0" fillId="0" borderId="14" xfId="0" applyBorder="1" applyAlignment="1">
      <alignment horizontal="center" vertical="center"/>
    </xf>
    <xf numFmtId="0" fontId="26" fillId="4" borderId="2" xfId="0" applyFont="1" applyFill="1" applyBorder="1" applyAlignment="1">
      <alignment horizontal="center" vertical="center"/>
    </xf>
    <xf numFmtId="0" fontId="26" fillId="4" borderId="16" xfId="0" applyFont="1" applyFill="1"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19" xfId="0" applyBorder="1" applyAlignment="1"/>
    <xf numFmtId="0" fontId="0" fillId="0" borderId="14" xfId="0" applyBorder="1" applyAlignment="1"/>
    <xf numFmtId="0" fontId="0" fillId="0" borderId="2" xfId="0" applyBorder="1" applyAlignment="1"/>
    <xf numFmtId="0" fontId="0" fillId="0" borderId="16" xfId="0" applyBorder="1" applyAlignment="1"/>
    <xf numFmtId="0" fontId="0" fillId="0" borderId="3" xfId="0" applyBorder="1" applyAlignment="1"/>
    <xf numFmtId="167" fontId="14" fillId="4" borderId="8" xfId="8" applyNumberFormat="1" applyFont="1" applyFill="1" applyBorder="1" applyAlignment="1" applyProtection="1">
      <alignment horizontal="center" vertical="center" wrapText="1"/>
    </xf>
    <xf numFmtId="167" fontId="14" fillId="4" borderId="4" xfId="8" applyNumberFormat="1" applyFont="1" applyFill="1" applyBorder="1" applyAlignment="1" applyProtection="1">
      <alignment horizontal="center" vertical="center" wrapText="1"/>
    </xf>
    <xf numFmtId="0" fontId="14" fillId="0" borderId="0" xfId="0" applyFont="1" applyFill="1" applyBorder="1" applyAlignment="1" applyProtection="1">
      <alignment wrapText="1"/>
    </xf>
    <xf numFmtId="0" fontId="0" fillId="0" borderId="0" xfId="0" applyFill="1" applyBorder="1" applyAlignment="1">
      <alignment wrapText="1"/>
    </xf>
    <xf numFmtId="167" fontId="7" fillId="0" borderId="0" xfId="12" applyFont="1" applyFill="1" applyBorder="1" applyAlignment="1" applyProtection="1">
      <alignment horizontal="left" vertical="center"/>
    </xf>
    <xf numFmtId="0" fontId="57" fillId="4" borderId="4" xfId="0" applyFont="1" applyFill="1" applyBorder="1" applyAlignment="1" applyProtection="1">
      <alignment horizontal="center" vertical="center" wrapText="1"/>
    </xf>
    <xf numFmtId="0" fontId="0" fillId="4" borderId="6" xfId="0" applyFill="1" applyBorder="1" applyProtection="1"/>
    <xf numFmtId="0" fontId="17" fillId="0" borderId="0" xfId="6" applyFont="1" applyFill="1" applyAlignment="1" applyProtection="1">
      <alignment horizontal="right"/>
    </xf>
    <xf numFmtId="0" fontId="5" fillId="3" borderId="1" xfId="6" applyFont="1" applyFill="1" applyBorder="1" applyAlignment="1" applyProtection="1">
      <alignment horizontal="left" vertical="center" wrapText="1"/>
    </xf>
    <xf numFmtId="0" fontId="57" fillId="0" borderId="0" xfId="6" applyFont="1" applyFill="1" applyAlignment="1" applyProtection="1">
      <alignment horizontal="right" vertical="top"/>
    </xf>
    <xf numFmtId="0" fontId="5" fillId="3" borderId="18" xfId="6" applyFont="1" applyFill="1" applyBorder="1" applyAlignment="1" applyProtection="1">
      <alignment horizontal="center" vertical="center" wrapText="1"/>
    </xf>
    <xf numFmtId="0" fontId="21" fillId="0" borderId="14" xfId="0" applyFont="1" applyBorder="1" applyProtection="1"/>
    <xf numFmtId="0" fontId="5" fillId="0" borderId="7" xfId="6" applyFont="1" applyFill="1" applyBorder="1" applyAlignment="1" applyProtection="1">
      <alignment horizontal="center" vertical="center" wrapText="1"/>
      <protection locked="0"/>
    </xf>
    <xf numFmtId="167" fontId="21" fillId="0" borderId="7" xfId="11" applyFont="1" applyFill="1" applyBorder="1" applyAlignment="1" applyProtection="1">
      <alignment horizontal="center" vertical="center" wrapText="1"/>
      <protection locked="0"/>
    </xf>
    <xf numFmtId="169" fontId="5" fillId="7" borderId="8" xfId="1" applyNumberFormat="1" applyFont="1" applyFill="1" applyBorder="1" applyAlignment="1" applyProtection="1">
      <alignment horizontal="center" vertical="center" wrapText="1"/>
      <protection locked="0"/>
    </xf>
    <xf numFmtId="0" fontId="0" fillId="7" borderId="4" xfId="0" applyFill="1" applyBorder="1" applyAlignment="1" applyProtection="1">
      <alignment horizontal="center" vertical="center" wrapText="1"/>
      <protection locked="0"/>
    </xf>
    <xf numFmtId="0" fontId="5" fillId="0" borderId="16" xfId="6" applyFont="1" applyBorder="1" applyAlignment="1" applyProtection="1">
      <alignment horizontal="center" vertical="justify"/>
    </xf>
    <xf numFmtId="0" fontId="5" fillId="3" borderId="7" xfId="6" applyFont="1" applyFill="1" applyBorder="1" applyAlignment="1" applyProtection="1">
      <alignment horizontal="left" vertical="center"/>
    </xf>
    <xf numFmtId="0" fontId="5" fillId="3" borderId="5" xfId="6" applyFont="1" applyFill="1" applyBorder="1" applyAlignment="1" applyProtection="1">
      <alignment horizontal="left" vertical="center"/>
    </xf>
    <xf numFmtId="0" fontId="5" fillId="3" borderId="8" xfId="6" applyFont="1" applyFill="1" applyBorder="1" applyAlignment="1" applyProtection="1">
      <alignment horizontal="center" vertical="center" wrapText="1"/>
    </xf>
    <xf numFmtId="0" fontId="5" fillId="3" borderId="6" xfId="6" applyFont="1" applyFill="1" applyBorder="1" applyAlignment="1" applyProtection="1">
      <alignment horizontal="center" vertical="center" wrapText="1"/>
    </xf>
    <xf numFmtId="0" fontId="5" fillId="3" borderId="4" xfId="6" applyFont="1" applyFill="1" applyBorder="1" applyAlignment="1" applyProtection="1">
      <alignment horizontal="center" vertical="center" wrapText="1"/>
    </xf>
    <xf numFmtId="0" fontId="5" fillId="3" borderId="1" xfId="6" applyFont="1" applyFill="1" applyBorder="1" applyAlignment="1" applyProtection="1">
      <alignment horizontal="left" vertical="center"/>
    </xf>
    <xf numFmtId="167" fontId="24" fillId="0" borderId="1" xfId="11" applyFont="1" applyBorder="1" applyAlignment="1" applyProtection="1">
      <alignment horizontal="left" vertical="center"/>
    </xf>
    <xf numFmtId="169" fontId="5" fillId="6" borderId="8" xfId="1" applyNumberFormat="1" applyFont="1" applyFill="1" applyBorder="1" applyAlignment="1" applyProtection="1">
      <alignment horizontal="center" vertical="center" wrapText="1"/>
    </xf>
    <xf numFmtId="169" fontId="5" fillId="6" borderId="6" xfId="1" applyNumberFormat="1" applyFont="1" applyFill="1" applyBorder="1" applyAlignment="1" applyProtection="1">
      <alignment horizontal="center" vertical="center" wrapText="1"/>
    </xf>
    <xf numFmtId="169" fontId="5" fillId="6" borderId="4" xfId="1" applyNumberFormat="1" applyFont="1" applyFill="1" applyBorder="1" applyAlignment="1" applyProtection="1">
      <alignment horizontal="center" vertical="center" wrapText="1"/>
    </xf>
    <xf numFmtId="0" fontId="5" fillId="3" borderId="14" xfId="6" applyFont="1" applyFill="1" applyBorder="1" applyAlignment="1" applyProtection="1">
      <alignment horizontal="center" vertical="center" wrapText="1"/>
    </xf>
    <xf numFmtId="0" fontId="5" fillId="3" borderId="2" xfId="6" applyFont="1" applyFill="1" applyBorder="1" applyAlignment="1" applyProtection="1">
      <alignment horizontal="center" vertical="center" wrapText="1"/>
    </xf>
    <xf numFmtId="0" fontId="5" fillId="3" borderId="3" xfId="6" applyFont="1" applyFill="1" applyBorder="1" applyAlignment="1" applyProtection="1">
      <alignment horizontal="center" vertical="center" wrapText="1"/>
    </xf>
    <xf numFmtId="10" fontId="6" fillId="0" borderId="7" xfId="16" applyNumberFormat="1" applyFont="1" applyFill="1" applyBorder="1" applyAlignment="1" applyProtection="1">
      <alignment horizontal="left"/>
      <protection locked="0"/>
    </xf>
    <xf numFmtId="10" fontId="6" fillId="0" borderId="5" xfId="16" applyNumberFormat="1" applyFont="1" applyFill="1" applyBorder="1" applyAlignment="1" applyProtection="1">
      <alignment horizontal="left"/>
      <protection locked="0"/>
    </xf>
    <xf numFmtId="0" fontId="6" fillId="11" borderId="1" xfId="6" applyFont="1" applyFill="1" applyBorder="1" applyAlignment="1" applyProtection="1">
      <alignment horizontal="center"/>
    </xf>
    <xf numFmtId="0" fontId="5" fillId="0" borderId="19" xfId="6" applyFont="1" applyFill="1" applyBorder="1" applyAlignment="1" applyProtection="1">
      <alignment horizontal="center"/>
    </xf>
    <xf numFmtId="0" fontId="6" fillId="3" borderId="1" xfId="6" applyFont="1" applyFill="1" applyBorder="1" applyAlignment="1" applyProtection="1"/>
    <xf numFmtId="167" fontId="21" fillId="0" borderId="1" xfId="11" applyFont="1" applyBorder="1" applyAlignment="1" applyProtection="1"/>
    <xf numFmtId="167" fontId="24" fillId="4" borderId="7" xfId="11" applyFont="1" applyFill="1" applyBorder="1" applyAlignment="1" applyProtection="1">
      <alignment horizontal="left"/>
    </xf>
    <xf numFmtId="167" fontId="24" fillId="4" borderId="5" xfId="11" applyFont="1" applyFill="1" applyBorder="1" applyAlignment="1" applyProtection="1">
      <alignment horizontal="left"/>
    </xf>
    <xf numFmtId="0" fontId="5" fillId="3" borderId="7" xfId="6" applyFont="1" applyFill="1" applyBorder="1" applyAlignment="1" applyProtection="1">
      <alignment horizontal="left" indent="1"/>
    </xf>
    <xf numFmtId="0" fontId="5" fillId="3" borderId="5" xfId="6" applyFont="1" applyFill="1" applyBorder="1" applyAlignment="1" applyProtection="1">
      <alignment horizontal="left" indent="1"/>
    </xf>
    <xf numFmtId="0" fontId="5" fillId="3" borderId="1" xfId="6" applyFont="1" applyFill="1" applyBorder="1" applyAlignment="1" applyProtection="1">
      <alignment horizontal="left" indent="1"/>
    </xf>
    <xf numFmtId="0" fontId="5" fillId="3" borderId="1" xfId="6" applyFont="1" applyFill="1" applyBorder="1" applyAlignment="1" applyProtection="1">
      <alignment horizontal="left"/>
    </xf>
    <xf numFmtId="0" fontId="6" fillId="3" borderId="7" xfId="6" applyFont="1" applyFill="1" applyBorder="1" applyAlignment="1" applyProtection="1">
      <alignment horizontal="left"/>
    </xf>
    <xf numFmtId="0" fontId="0" fillId="0" borderId="15" xfId="0" applyBorder="1" applyAlignment="1">
      <alignment horizontal="left"/>
    </xf>
    <xf numFmtId="0" fontId="6" fillId="0" borderId="0" xfId="6" applyNumberFormat="1" applyFont="1" applyFill="1" applyBorder="1" applyAlignment="1" applyProtection="1">
      <alignment horizontal="left" vertical="center" wrapText="1"/>
    </xf>
    <xf numFmtId="167" fontId="6" fillId="0" borderId="4" xfId="11" applyFont="1" applyBorder="1" applyAlignment="1" applyProtection="1">
      <alignment horizontal="left" vertical="top" wrapText="1"/>
      <protection locked="0"/>
    </xf>
    <xf numFmtId="0" fontId="5" fillId="0" borderId="0" xfId="6" applyNumberFormat="1" applyFont="1" applyFill="1" applyBorder="1" applyAlignment="1" applyProtection="1">
      <alignment horizontal="left" vertical="center" wrapText="1"/>
    </xf>
    <xf numFmtId="167" fontId="21" fillId="0" borderId="15" xfId="11" applyFont="1" applyBorder="1" applyAlignment="1" applyProtection="1">
      <alignment horizontal="center"/>
    </xf>
    <xf numFmtId="165" fontId="5" fillId="0" borderId="7" xfId="16" applyNumberFormat="1" applyFont="1" applyFill="1" applyBorder="1" applyAlignment="1" applyProtection="1">
      <alignment horizontal="left"/>
      <protection locked="0"/>
    </xf>
    <xf numFmtId="165" fontId="5" fillId="0" borderId="5" xfId="16" applyNumberFormat="1" applyFont="1" applyFill="1" applyBorder="1" applyAlignment="1" applyProtection="1">
      <alignment horizontal="left"/>
      <protection locked="0"/>
    </xf>
    <xf numFmtId="0" fontId="6" fillId="0" borderId="7" xfId="6" applyFont="1" applyBorder="1" applyAlignment="1" applyProtection="1">
      <alignment horizontal="left"/>
      <protection locked="0"/>
    </xf>
    <xf numFmtId="0" fontId="6" fillId="0" borderId="5" xfId="6" applyFont="1" applyBorder="1" applyAlignment="1" applyProtection="1">
      <alignment horizontal="left"/>
      <protection locked="0"/>
    </xf>
    <xf numFmtId="164" fontId="5" fillId="6" borderId="1" xfId="6" applyNumberFormat="1" applyFont="1" applyFill="1" applyBorder="1" applyAlignment="1" applyProtection="1">
      <alignment horizontal="center" vertical="center" wrapText="1"/>
    </xf>
    <xf numFmtId="0" fontId="6" fillId="0" borderId="1" xfId="6" applyFont="1" applyBorder="1" applyAlignment="1" applyProtection="1">
      <alignment horizontal="left" vertical="center"/>
      <protection locked="0"/>
    </xf>
    <xf numFmtId="0" fontId="5" fillId="0" borderId="16" xfId="6" applyFont="1" applyFill="1" applyBorder="1" applyAlignment="1" applyProtection="1">
      <alignment horizontal="left" wrapText="1"/>
    </xf>
    <xf numFmtId="0" fontId="5" fillId="0" borderId="0" xfId="6" applyFont="1" applyAlignment="1">
      <alignment horizontal="left" vertical="center" wrapText="1"/>
    </xf>
    <xf numFmtId="0" fontId="3" fillId="3" borderId="7" xfId="6" applyFont="1" applyFill="1" applyBorder="1" applyAlignment="1">
      <alignment horizontal="left"/>
    </xf>
    <xf numFmtId="0" fontId="3" fillId="3" borderId="5" xfId="6" applyFont="1" applyFill="1" applyBorder="1" applyAlignment="1">
      <alignment horizontal="left"/>
    </xf>
    <xf numFmtId="0" fontId="3" fillId="4" borderId="1" xfId="6" applyFont="1" applyFill="1" applyBorder="1" applyAlignment="1">
      <alignment horizontal="left"/>
    </xf>
    <xf numFmtId="0" fontId="3" fillId="4" borderId="7" xfId="6" applyFont="1" applyFill="1" applyBorder="1" applyAlignment="1">
      <alignment horizontal="left"/>
    </xf>
    <xf numFmtId="167" fontId="6" fillId="0" borderId="18" xfId="10" applyFont="1" applyBorder="1" applyAlignment="1" applyProtection="1">
      <alignment horizontal="left" vertical="top" wrapText="1"/>
      <protection locked="0"/>
    </xf>
    <xf numFmtId="0" fontId="4" fillId="0" borderId="19" xfId="0" applyFont="1" applyBorder="1" applyAlignment="1" applyProtection="1">
      <alignment wrapText="1"/>
      <protection locked="0"/>
    </xf>
    <xf numFmtId="0" fontId="4" fillId="0" borderId="14" xfId="0" applyFont="1" applyBorder="1" applyAlignment="1" applyProtection="1">
      <alignment wrapText="1"/>
      <protection locked="0"/>
    </xf>
    <xf numFmtId="0" fontId="4" fillId="0" borderId="17" xfId="0" applyFont="1" applyBorder="1" applyAlignment="1" applyProtection="1">
      <alignment wrapText="1"/>
      <protection locked="0"/>
    </xf>
    <xf numFmtId="0" fontId="4" fillId="0" borderId="0" xfId="0" applyFont="1" applyBorder="1" applyAlignment="1" applyProtection="1">
      <alignment wrapText="1"/>
      <protection locked="0"/>
    </xf>
    <xf numFmtId="0" fontId="4" fillId="0" borderId="20" xfId="0" applyFont="1" applyBorder="1" applyAlignment="1" applyProtection="1">
      <alignment wrapText="1"/>
      <protection locked="0"/>
    </xf>
    <xf numFmtId="0" fontId="4" fillId="0" borderId="2" xfId="0" applyFont="1" applyBorder="1" applyAlignment="1" applyProtection="1">
      <alignment wrapText="1"/>
      <protection locked="0"/>
    </xf>
    <xf numFmtId="0" fontId="4" fillId="0" borderId="16" xfId="0" applyFont="1" applyBorder="1" applyAlignment="1" applyProtection="1">
      <alignment wrapText="1"/>
      <protection locked="0"/>
    </xf>
    <xf numFmtId="0" fontId="4" fillId="0" borderId="3" xfId="0" applyFont="1" applyBorder="1" applyAlignment="1" applyProtection="1">
      <alignment wrapText="1"/>
      <protection locked="0"/>
    </xf>
    <xf numFmtId="0" fontId="6" fillId="0" borderId="7" xfId="6" applyFont="1" applyFill="1" applyBorder="1" applyAlignment="1" applyProtection="1">
      <alignment horizontal="left" vertical="center"/>
      <protection locked="0"/>
    </xf>
    <xf numFmtId="0" fontId="0" fillId="0" borderId="15" xfId="0" applyBorder="1" applyAlignment="1" applyProtection="1">
      <protection locked="0"/>
    </xf>
    <xf numFmtId="0" fontId="0" fillId="0" borderId="5" xfId="0" applyBorder="1" applyAlignment="1" applyProtection="1">
      <protection locked="0"/>
    </xf>
    <xf numFmtId="0" fontId="6" fillId="0" borderId="7" xfId="6" applyFont="1" applyFill="1" applyBorder="1" applyAlignment="1" applyProtection="1">
      <alignment horizontal="left"/>
      <protection locked="0"/>
    </xf>
    <xf numFmtId="0" fontId="5" fillId="3" borderId="7" xfId="6" applyFont="1" applyFill="1" applyBorder="1" applyAlignment="1" applyProtection="1">
      <alignment horizontal="left" vertical="center" indent="1"/>
    </xf>
    <xf numFmtId="0" fontId="5" fillId="3" borderId="5" xfId="6" applyFont="1" applyFill="1" applyBorder="1" applyAlignment="1" applyProtection="1">
      <alignment horizontal="left" vertical="center" indent="1"/>
    </xf>
    <xf numFmtId="37" fontId="15" fillId="5" borderId="7" xfId="6" applyNumberFormat="1" applyFont="1" applyFill="1" applyBorder="1" applyAlignment="1" applyProtection="1">
      <alignment horizontal="left" vertical="center" indent="1"/>
    </xf>
    <xf numFmtId="37" fontId="15" fillId="5" borderId="5" xfId="6" applyNumberFormat="1" applyFont="1" applyFill="1" applyBorder="1" applyAlignment="1" applyProtection="1">
      <alignment horizontal="left" vertical="center" indent="1"/>
    </xf>
    <xf numFmtId="167" fontId="7" fillId="3" borderId="7" xfId="10" applyFont="1" applyFill="1" applyBorder="1" applyAlignment="1" applyProtection="1">
      <alignment horizontal="left" vertical="center"/>
    </xf>
    <xf numFmtId="167" fontId="7" fillId="3" borderId="15" xfId="10" applyFont="1" applyFill="1" applyBorder="1" applyAlignment="1" applyProtection="1">
      <alignment horizontal="left" vertical="center"/>
    </xf>
    <xf numFmtId="167" fontId="7" fillId="3" borderId="5" xfId="10" applyFont="1" applyFill="1" applyBorder="1" applyAlignment="1" applyProtection="1">
      <alignment horizontal="left" vertical="center"/>
    </xf>
    <xf numFmtId="0" fontId="6" fillId="2" borderId="8" xfId="7" applyFont="1" applyFill="1" applyBorder="1" applyAlignment="1" applyProtection="1">
      <alignment horizontal="left" vertical="top" wrapText="1"/>
      <protection locked="0"/>
    </xf>
    <xf numFmtId="0" fontId="6" fillId="2" borderId="6" xfId="7" applyFont="1" applyFill="1" applyBorder="1" applyAlignment="1" applyProtection="1">
      <alignment horizontal="left" vertical="top" wrapText="1"/>
      <protection locked="0"/>
    </xf>
    <xf numFmtId="6" fontId="6" fillId="3" borderId="18" xfId="7" applyNumberFormat="1" applyFont="1" applyFill="1" applyBorder="1" applyAlignment="1" applyProtection="1">
      <alignment horizontal="center" vertical="center" wrapText="1"/>
    </xf>
    <xf numFmtId="6" fontId="6" fillId="3" borderId="19" xfId="7" applyNumberFormat="1" applyFont="1" applyFill="1" applyBorder="1" applyAlignment="1" applyProtection="1">
      <alignment horizontal="center" vertical="center" wrapText="1"/>
    </xf>
    <xf numFmtId="6" fontId="6" fillId="3" borderId="14" xfId="7" applyNumberFormat="1" applyFont="1" applyFill="1" applyBorder="1" applyAlignment="1" applyProtection="1">
      <alignment horizontal="center" vertical="center" wrapText="1"/>
    </xf>
    <xf numFmtId="6" fontId="6" fillId="3" borderId="2" xfId="7" applyNumberFormat="1" applyFont="1" applyFill="1" applyBorder="1" applyAlignment="1" applyProtection="1">
      <alignment horizontal="center" vertical="center" wrapText="1"/>
    </xf>
    <xf numFmtId="6" fontId="6" fillId="3" borderId="16" xfId="7" applyNumberFormat="1" applyFont="1" applyFill="1" applyBorder="1" applyAlignment="1" applyProtection="1">
      <alignment horizontal="center" vertical="center" wrapText="1"/>
    </xf>
    <xf numFmtId="6" fontId="6" fillId="3" borderId="3" xfId="7" applyNumberFormat="1" applyFont="1" applyFill="1" applyBorder="1" applyAlignment="1" applyProtection="1">
      <alignment horizontal="center" vertical="center" wrapText="1"/>
    </xf>
    <xf numFmtId="0" fontId="17" fillId="0" borderId="0" xfId="7" applyFont="1" applyFill="1" applyAlignment="1" applyProtection="1">
      <alignment horizontal="right"/>
    </xf>
    <xf numFmtId="167" fontId="19" fillId="0" borderId="0" xfId="11" applyFont="1" applyFill="1" applyAlignment="1" applyProtection="1">
      <alignment horizontal="right"/>
    </xf>
    <xf numFmtId="43" fontId="6" fillId="3" borderId="7" xfId="11" applyNumberFormat="1" applyFont="1" applyFill="1" applyBorder="1" applyAlignment="1" applyProtection="1">
      <alignment horizontal="left" vertical="center" wrapText="1"/>
    </xf>
    <xf numFmtId="43" fontId="6" fillId="3" borderId="5" xfId="11" applyNumberFormat="1" applyFont="1" applyFill="1" applyBorder="1" applyAlignment="1" applyProtection="1">
      <alignment horizontal="left" vertical="center" wrapText="1"/>
    </xf>
    <xf numFmtId="0" fontId="57" fillId="0" borderId="16" xfId="7" applyFont="1" applyFill="1" applyBorder="1" applyAlignment="1" applyProtection="1">
      <alignment horizontal="right" vertical="top"/>
    </xf>
    <xf numFmtId="0" fontId="22" fillId="2" borderId="15" xfId="7" applyFont="1" applyFill="1" applyBorder="1" applyAlignment="1" applyProtection="1">
      <alignment horizontal="center"/>
    </xf>
    <xf numFmtId="0" fontId="5" fillId="3" borderId="7" xfId="7" applyFont="1" applyFill="1" applyBorder="1" applyAlignment="1" applyProtection="1">
      <alignment horizontal="left" vertical="center" wrapText="1"/>
    </xf>
    <xf numFmtId="0" fontId="5" fillId="3" borderId="5" xfId="7" applyFont="1" applyFill="1" applyBorder="1" applyAlignment="1" applyProtection="1">
      <alignment horizontal="left" vertical="center" wrapText="1"/>
    </xf>
    <xf numFmtId="5" fontId="6" fillId="3" borderId="1" xfId="0" applyNumberFormat="1" applyFont="1" applyFill="1" applyBorder="1" applyAlignment="1">
      <alignment horizontal="center" vertical="center" wrapText="1"/>
    </xf>
    <xf numFmtId="0" fontId="6" fillId="0" borderId="0" xfId="0" applyFont="1" applyFill="1" applyBorder="1" applyAlignment="1" applyProtection="1">
      <alignment horizontal="center" vertical="center" wrapText="1"/>
    </xf>
    <xf numFmtId="0" fontId="6" fillId="3" borderId="8" xfId="0" applyFont="1" applyFill="1" applyBorder="1" applyAlignment="1" applyProtection="1">
      <alignment horizontal="left" vertical="center" wrapText="1"/>
    </xf>
    <xf numFmtId="0" fontId="6" fillId="3" borderId="4" xfId="0" applyFont="1" applyFill="1" applyBorder="1" applyAlignment="1" applyProtection="1">
      <alignment horizontal="left" vertical="center" wrapText="1"/>
    </xf>
    <xf numFmtId="168" fontId="6" fillId="3" borderId="1" xfId="16" applyNumberFormat="1" applyFont="1" applyFill="1" applyBorder="1" applyAlignment="1" applyProtection="1">
      <alignment horizontal="center" vertical="center"/>
    </xf>
    <xf numFmtId="5" fontId="6" fillId="7" borderId="8" xfId="3" applyNumberFormat="1" applyFont="1" applyFill="1" applyBorder="1" applyAlignment="1" applyProtection="1">
      <alignment horizontal="left" vertical="top" wrapText="1"/>
      <protection locked="0"/>
    </xf>
    <xf numFmtId="5" fontId="6" fillId="7" borderId="6" xfId="3" applyNumberFormat="1" applyFont="1" applyFill="1" applyBorder="1" applyAlignment="1" applyProtection="1">
      <alignment horizontal="left" vertical="top" wrapText="1"/>
      <protection locked="0"/>
    </xf>
    <xf numFmtId="5" fontId="6" fillId="7" borderId="4" xfId="3" applyNumberFormat="1" applyFont="1" applyFill="1" applyBorder="1" applyAlignment="1" applyProtection="1">
      <alignment horizontal="left" vertical="top" wrapText="1"/>
      <protection locked="0"/>
    </xf>
    <xf numFmtId="0" fontId="6" fillId="3" borderId="6" xfId="0" applyFont="1" applyFill="1" applyBorder="1" applyAlignment="1" applyProtection="1">
      <alignment horizontal="left" vertical="center" wrapText="1"/>
    </xf>
    <xf numFmtId="10" fontId="6" fillId="3" borderId="1" xfId="16" applyNumberFormat="1"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5" fontId="5" fillId="3" borderId="8" xfId="3" applyNumberFormat="1" applyFont="1" applyFill="1" applyBorder="1" applyAlignment="1" applyProtection="1">
      <alignment horizontal="center" vertical="center" wrapText="1"/>
    </xf>
    <xf numFmtId="5" fontId="5" fillId="3" borderId="6" xfId="3" applyNumberFormat="1" applyFont="1" applyFill="1" applyBorder="1" applyAlignment="1" applyProtection="1">
      <alignment horizontal="center" vertical="center" wrapText="1"/>
    </xf>
    <xf numFmtId="5" fontId="5" fillId="3" borderId="4" xfId="3" applyNumberFormat="1" applyFont="1" applyFill="1" applyBorder="1" applyAlignment="1" applyProtection="1">
      <alignment horizontal="center" vertical="center" wrapText="1"/>
    </xf>
    <xf numFmtId="5" fontId="6" fillId="3" borderId="6" xfId="3" applyNumberFormat="1" applyFont="1" applyFill="1" applyBorder="1" applyAlignment="1" applyProtection="1">
      <alignment horizontal="center" vertical="top" wrapText="1"/>
    </xf>
    <xf numFmtId="5" fontId="6" fillId="3" borderId="4" xfId="3" applyNumberFormat="1" applyFont="1" applyFill="1" applyBorder="1" applyAlignment="1" applyProtection="1">
      <alignment horizontal="center" vertical="top" wrapText="1"/>
    </xf>
    <xf numFmtId="5" fontId="6" fillId="3" borderId="7" xfId="0" applyNumberFormat="1" applyFont="1" applyFill="1" applyBorder="1" applyAlignment="1">
      <alignment horizontal="center" vertical="center" wrapText="1"/>
    </xf>
    <xf numFmtId="5" fontId="6" fillId="3" borderId="15" xfId="0" applyNumberFormat="1" applyFont="1" applyFill="1" applyBorder="1" applyAlignment="1">
      <alignment horizontal="center" vertical="center" wrapText="1"/>
    </xf>
    <xf numFmtId="0" fontId="6" fillId="3" borderId="8" xfId="7" applyFont="1" applyFill="1" applyBorder="1" applyAlignment="1" applyProtection="1">
      <alignment horizontal="left" vertical="center" wrapText="1"/>
    </xf>
    <xf numFmtId="0" fontId="4" fillId="0" borderId="4" xfId="7" applyFont="1" applyBorder="1" applyAlignment="1" applyProtection="1">
      <alignment horizontal="left" vertical="center" wrapText="1"/>
    </xf>
    <xf numFmtId="0" fontId="6" fillId="3" borderId="18" xfId="7" applyFont="1" applyFill="1" applyBorder="1" applyAlignment="1" applyProtection="1">
      <alignment horizontal="center" vertical="center" wrapText="1"/>
    </xf>
    <xf numFmtId="0" fontId="10" fillId="0" borderId="19" xfId="0" applyFont="1" applyBorder="1" applyAlignment="1"/>
    <xf numFmtId="0" fontId="10" fillId="0" borderId="14" xfId="0" applyFont="1" applyBorder="1" applyAlignment="1"/>
    <xf numFmtId="0" fontId="10" fillId="0" borderId="2" xfId="0" applyFont="1" applyBorder="1" applyAlignment="1"/>
    <xf numFmtId="0" fontId="10" fillId="0" borderId="16" xfId="0" applyFont="1" applyBorder="1" applyAlignment="1"/>
    <xf numFmtId="0" fontId="10" fillId="0" borderId="3" xfId="0" applyFont="1" applyBorder="1" applyAlignment="1"/>
    <xf numFmtId="0" fontId="6" fillId="2" borderId="4" xfId="7" applyFont="1" applyFill="1" applyBorder="1" applyAlignment="1" applyProtection="1">
      <alignment horizontal="left" vertical="top" wrapText="1"/>
      <protection locked="0"/>
    </xf>
    <xf numFmtId="5" fontId="6" fillId="3" borderId="1" xfId="3" applyNumberFormat="1" applyFont="1" applyFill="1" applyBorder="1" applyAlignment="1" applyProtection="1">
      <alignment horizontal="center" vertical="center" wrapText="1"/>
    </xf>
    <xf numFmtId="0" fontId="10" fillId="0" borderId="16" xfId="0" applyFont="1" applyBorder="1" applyAlignment="1" applyProtection="1"/>
    <xf numFmtId="0" fontId="3" fillId="7" borderId="0" xfId="18" applyFont="1" applyFill="1" applyAlignment="1">
      <alignment horizontal="center" vertical="center"/>
    </xf>
    <xf numFmtId="0" fontId="4" fillId="7" borderId="0" xfId="18" applyFill="1" applyAlignment="1">
      <alignment horizontal="center" vertical="center"/>
    </xf>
    <xf numFmtId="43" fontId="7" fillId="3" borderId="7" xfId="9" applyNumberFormat="1" applyFont="1" applyFill="1" applyBorder="1" applyAlignment="1" applyProtection="1">
      <alignment horizontal="left" vertical="center"/>
    </xf>
    <xf numFmtId="43" fontId="7" fillId="3" borderId="15" xfId="9" applyNumberFormat="1" applyFont="1" applyFill="1" applyBorder="1" applyAlignment="1" applyProtection="1">
      <alignment horizontal="left" vertical="center"/>
    </xf>
    <xf numFmtId="43" fontId="7" fillId="3" borderId="5" xfId="9" applyNumberFormat="1" applyFont="1" applyFill="1" applyBorder="1" applyAlignment="1" applyProtection="1">
      <alignment horizontal="left" vertical="center"/>
    </xf>
    <xf numFmtId="0" fontId="7" fillId="5" borderId="7" xfId="7" applyFont="1" applyFill="1" applyBorder="1" applyAlignment="1" applyProtection="1">
      <alignment horizontal="center" vertical="top" wrapText="1"/>
    </xf>
    <xf numFmtId="0" fontId="7" fillId="5" borderId="5" xfId="7" applyFont="1" applyFill="1" applyBorder="1" applyAlignment="1" applyProtection="1">
      <alignment horizontal="center" vertical="top" wrapText="1"/>
    </xf>
    <xf numFmtId="0" fontId="39" fillId="0" borderId="0" xfId="7" applyFont="1" applyAlignment="1" applyProtection="1">
      <alignment horizontal="right" vertical="center"/>
    </xf>
    <xf numFmtId="37" fontId="58" fillId="0" borderId="0" xfId="7" applyNumberFormat="1" applyFont="1" applyAlignment="1" applyProtection="1">
      <alignment horizontal="right" vertical="center"/>
    </xf>
    <xf numFmtId="167" fontId="6" fillId="5" borderId="17" xfId="9" applyFont="1" applyFill="1" applyBorder="1" applyAlignment="1" applyProtection="1">
      <alignment horizontal="left" wrapText="1"/>
    </xf>
    <xf numFmtId="167" fontId="6" fillId="5" borderId="0" xfId="9" applyFont="1" applyFill="1" applyBorder="1" applyAlignment="1" applyProtection="1">
      <alignment horizontal="left" wrapText="1"/>
    </xf>
    <xf numFmtId="167" fontId="6" fillId="5" borderId="20" xfId="9" applyFont="1" applyFill="1" applyBorder="1" applyAlignment="1" applyProtection="1">
      <alignment horizontal="left" wrapText="1"/>
    </xf>
    <xf numFmtId="43" fontId="5" fillId="3" borderId="15" xfId="1" applyFont="1" applyFill="1" applyBorder="1" applyAlignment="1">
      <alignment horizontal="left" wrapText="1"/>
    </xf>
    <xf numFmtId="43" fontId="5" fillId="3" borderId="5" xfId="1" applyFont="1" applyFill="1" applyBorder="1" applyAlignment="1">
      <alignment horizontal="left" wrapText="1"/>
    </xf>
    <xf numFmtId="43" fontId="5" fillId="4" borderId="7" xfId="1" applyFont="1" applyFill="1" applyBorder="1" applyAlignment="1">
      <alignment horizontal="left" vertical="center" wrapText="1"/>
    </xf>
    <xf numFmtId="43" fontId="5" fillId="4" borderId="15" xfId="1" applyFont="1" applyFill="1" applyBorder="1" applyAlignment="1">
      <alignment horizontal="left" vertical="center" wrapText="1"/>
    </xf>
    <xf numFmtId="43" fontId="5" fillId="4" borderId="5" xfId="1" applyFont="1" applyFill="1" applyBorder="1" applyAlignment="1">
      <alignment horizontal="left" vertical="center" wrapText="1"/>
    </xf>
    <xf numFmtId="43" fontId="6" fillId="3" borderId="15" xfId="1" applyFont="1" applyFill="1" applyBorder="1" applyAlignment="1">
      <alignment horizontal="left" vertical="center" wrapText="1"/>
    </xf>
    <xf numFmtId="43" fontId="6" fillId="3" borderId="5" xfId="1" applyFont="1" applyFill="1" applyBorder="1" applyAlignment="1">
      <alignment horizontal="left" vertical="center" wrapText="1"/>
    </xf>
    <xf numFmtId="0" fontId="39" fillId="0" borderId="0" xfId="14" applyFont="1" applyAlignment="1" applyProtection="1">
      <alignment horizontal="right" vertical="center"/>
    </xf>
    <xf numFmtId="37" fontId="5" fillId="0" borderId="0" xfId="14" applyNumberFormat="1" applyFont="1" applyAlignment="1" applyProtection="1">
      <alignment horizontal="right" vertical="center"/>
    </xf>
    <xf numFmtId="164" fontId="15" fillId="3" borderId="7" xfId="13" applyNumberFormat="1" applyFont="1" applyFill="1" applyBorder="1" applyAlignment="1" applyProtection="1">
      <alignment horizontal="left" vertical="center" wrapText="1"/>
    </xf>
    <xf numFmtId="0" fontId="5" fillId="3" borderId="7" xfId="13" applyFont="1" applyFill="1" applyBorder="1" applyAlignment="1" applyProtection="1">
      <alignment horizontal="left" vertical="center" wrapText="1"/>
    </xf>
    <xf numFmtId="0" fontId="5" fillId="3" borderId="15" xfId="13" applyFont="1" applyFill="1" applyBorder="1" applyAlignment="1" applyProtection="1">
      <alignment horizontal="left" vertical="center" wrapText="1"/>
    </xf>
    <xf numFmtId="0" fontId="5" fillId="3" borderId="1" xfId="13" applyFont="1" applyFill="1" applyBorder="1" applyAlignment="1" applyProtection="1">
      <alignment horizontal="left" vertical="center" wrapText="1"/>
    </xf>
  </cellXfs>
  <cellStyles count="20">
    <cellStyle name="Comma" xfId="1" builtinId="3"/>
    <cellStyle name="Comma 2" xfId="2" xr:uid="{00000000-0005-0000-0000-000001000000}"/>
    <cellStyle name="Currency" xfId="3" builtinId="4"/>
    <cellStyle name="Normal" xfId="0" builtinId="0"/>
    <cellStyle name="Normal 2" xfId="4" xr:uid="{00000000-0005-0000-0000-000004000000}"/>
    <cellStyle name="Normal 3" xfId="5" xr:uid="{00000000-0005-0000-0000-000005000000}"/>
    <cellStyle name="Normal 4" xfId="17" xr:uid="{F25CDE95-777B-41F3-93EF-B60E7675FA16}"/>
    <cellStyle name="Normal 5" xfId="18" xr:uid="{CF6FC82D-B965-46E3-93D3-1CF2B24F77A9}"/>
    <cellStyle name="Normal 6" xfId="19" xr:uid="{2CF2F0D4-F1C7-4477-BE13-47FD5F57D01E}"/>
    <cellStyle name="Normal_2. Sources &amp; Uses" xfId="6" xr:uid="{00000000-0005-0000-0000-000006000000}"/>
    <cellStyle name="Normal_Benchmarks -- Ownership" xfId="7" xr:uid="{00000000-0005-0000-0000-000007000000}"/>
    <cellStyle name="Normal_OPWC" xfId="8" xr:uid="{00000000-0005-0000-0000-000008000000}"/>
    <cellStyle name="Normal_owner" xfId="9" xr:uid="{00000000-0005-0000-0000-000009000000}"/>
    <cellStyle name="Normal_owner (internal) draft" xfId="10" xr:uid="{00000000-0005-0000-0000-00000A000000}"/>
    <cellStyle name="Normal_Ownerwkbk new draft" xfId="11" xr:uid="{00000000-0005-0000-0000-00000B000000}"/>
    <cellStyle name="Normal_Page one" xfId="12" xr:uid="{00000000-0005-0000-0000-00000C000000}"/>
    <cellStyle name="Normal_rental 08 draft" xfId="13" xr:uid="{00000000-0005-0000-0000-00000D000000}"/>
    <cellStyle name="Normal_Sample Project 1" xfId="14" xr:uid="{00000000-0005-0000-0000-00000E000000}"/>
    <cellStyle name="Normal_Self-Score" xfId="15" xr:uid="{00000000-0005-0000-0000-00000F000000}"/>
    <cellStyle name="Percent" xfId="16" builtinId="5"/>
  </cellStyles>
  <dxfs count="2">
    <dxf>
      <font>
        <b/>
        <i val="0"/>
        <color rgb="FFCD6209"/>
      </font>
      <fill>
        <patternFill>
          <bgColor rgb="FFF9EF6D"/>
        </patternFill>
      </fill>
    </dxf>
    <dxf>
      <font>
        <color rgb="FFCCFFCC"/>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CCFF66"/>
      <rgbColor rgb="00008080"/>
      <rgbColor rgb="00FFFF00"/>
      <rgbColor rgb="00006666"/>
      <rgbColor rgb="00006666"/>
      <rgbColor rgb="00006666"/>
      <rgbColor rgb="0033CC33"/>
      <rgbColor rgb="00006666"/>
      <rgbColor rgb="00006666"/>
      <rgbColor rgb="00006666"/>
      <rgbColor rgb="00008080"/>
      <rgbColor rgb="00C0C0C0"/>
      <rgbColor rgb="00808080"/>
      <rgbColor rgb="00003366"/>
      <rgbColor rgb="00FF6600"/>
      <rgbColor rgb="0033CC33"/>
      <rgbColor rgb="00CCFF66"/>
      <rgbColor rgb="00008080"/>
      <rgbColor rgb="00CC0066"/>
      <rgbColor rgb="00333399"/>
      <rgbColor rgb="006600CC"/>
      <rgbColor rgb="00003366"/>
      <rgbColor rgb="00FF6600"/>
      <rgbColor rgb="0033CC33"/>
      <rgbColor rgb="00CCFF66"/>
      <rgbColor rgb="00008080"/>
      <rgbColor rgb="00CC0066"/>
      <rgbColor rgb="00333399"/>
      <rgbColor rgb="006600CC"/>
      <rgbColor rgb="00006666"/>
      <rgbColor rgb="00CCFFFF"/>
      <rgbColor rgb="00CCFFCC"/>
      <rgbColor rgb="00008080"/>
      <rgbColor rgb="00CCFFCC"/>
      <rgbColor rgb="00008080"/>
      <rgbColor rgb="006ED8BF"/>
      <rgbColor rgb="00FFFFCC"/>
      <rgbColor rgb="0099CCFF"/>
      <rgbColor rgb="0000CC99"/>
      <rgbColor rgb="00CCFF66"/>
      <rgbColor rgb="00FFDD4F"/>
      <rgbColor rgb="00FFB03B"/>
      <rgbColor rgb="00FF822D"/>
      <rgbColor rgb="00006666"/>
      <rgbColor rgb="00969696"/>
      <rgbColor rgb="00003366"/>
      <rgbColor rgb="00339966"/>
      <rgbColor rgb="00006666"/>
      <rgbColor rgb="00006666"/>
      <rgbColor rgb="00006666"/>
      <rgbColor rgb="007B3AFC"/>
      <rgbColor rgb="00006666"/>
      <rgbColor rgb="00333333"/>
    </indexedColors>
    <mruColors>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1</xdr:col>
      <xdr:colOff>885825</xdr:colOff>
      <xdr:row>2</xdr:row>
      <xdr:rowOff>85725</xdr:rowOff>
    </xdr:to>
    <xdr:pic>
      <xdr:nvPicPr>
        <xdr:cNvPr id="3097" name="Picture 1">
          <a:extLst>
            <a:ext uri="{FF2B5EF4-FFF2-40B4-BE49-F238E27FC236}">
              <a16:creationId xmlns:a16="http://schemas.microsoft.com/office/drawing/2014/main" id="{126E882A-AB2F-44C0-AAD5-3C95AE98E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76200"/>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1</xdr:col>
      <xdr:colOff>867410</xdr:colOff>
      <xdr:row>1</xdr:row>
      <xdr:rowOff>228600</xdr:rowOff>
    </xdr:to>
    <xdr:pic>
      <xdr:nvPicPr>
        <xdr:cNvPr id="1086" name="Picture 1">
          <a:extLst>
            <a:ext uri="{FF2B5EF4-FFF2-40B4-BE49-F238E27FC236}">
              <a16:creationId xmlns:a16="http://schemas.microsoft.com/office/drawing/2014/main" id="{88C8B51E-A273-46F8-98E2-1A1670394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47625"/>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1104900</xdr:colOff>
      <xdr:row>1</xdr:row>
      <xdr:rowOff>155575</xdr:rowOff>
    </xdr:to>
    <xdr:pic>
      <xdr:nvPicPr>
        <xdr:cNvPr id="2083" name="Picture 1">
          <a:extLst>
            <a:ext uri="{FF2B5EF4-FFF2-40B4-BE49-F238E27FC236}">
              <a16:creationId xmlns:a16="http://schemas.microsoft.com/office/drawing/2014/main" id="{1A5E6751-5038-45BF-8915-2695D06EC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10382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409575</xdr:colOff>
      <xdr:row>3</xdr:row>
      <xdr:rowOff>85725</xdr:rowOff>
    </xdr:to>
    <xdr:pic>
      <xdr:nvPicPr>
        <xdr:cNvPr id="5145" name="Picture 1">
          <a:extLst>
            <a:ext uri="{FF2B5EF4-FFF2-40B4-BE49-F238E27FC236}">
              <a16:creationId xmlns:a16="http://schemas.microsoft.com/office/drawing/2014/main" id="{5264D4E8-E08D-45BF-BC51-B7DD51BF7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1061085</xdr:colOff>
      <xdr:row>1</xdr:row>
      <xdr:rowOff>222885</xdr:rowOff>
    </xdr:to>
    <xdr:pic>
      <xdr:nvPicPr>
        <xdr:cNvPr id="4387" name="Picture 4">
          <a:extLst>
            <a:ext uri="{FF2B5EF4-FFF2-40B4-BE49-F238E27FC236}">
              <a16:creationId xmlns:a16="http://schemas.microsoft.com/office/drawing/2014/main" id="{8E174740-E818-4FB4-A3D9-9B59E5606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9906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68508</xdr:colOff>
      <xdr:row>0</xdr:row>
      <xdr:rowOff>66675</xdr:rowOff>
    </xdr:from>
    <xdr:to>
      <xdr:col>1</xdr:col>
      <xdr:colOff>300859</xdr:colOff>
      <xdr:row>3</xdr:row>
      <xdr:rowOff>65532</xdr:rowOff>
    </xdr:to>
    <xdr:pic>
      <xdr:nvPicPr>
        <xdr:cNvPr id="2" name="Picture 1">
          <a:extLst>
            <a:ext uri="{FF2B5EF4-FFF2-40B4-BE49-F238E27FC236}">
              <a16:creationId xmlns:a16="http://schemas.microsoft.com/office/drawing/2014/main" id="{DF6C5A09-8D09-45D1-A233-252D2986D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68508" y="66675"/>
          <a:ext cx="1127701" cy="484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1181100</xdr:colOff>
      <xdr:row>2</xdr:row>
      <xdr:rowOff>171450</xdr:rowOff>
    </xdr:to>
    <xdr:pic>
      <xdr:nvPicPr>
        <xdr:cNvPr id="7193" name="Picture 1">
          <a:extLst>
            <a:ext uri="{FF2B5EF4-FFF2-40B4-BE49-F238E27FC236}">
              <a16:creationId xmlns:a16="http://schemas.microsoft.com/office/drawing/2014/main" id="{7192B08C-0335-4E98-9070-964A7AAF7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1181100</xdr:colOff>
      <xdr:row>2</xdr:row>
      <xdr:rowOff>171450</xdr:rowOff>
    </xdr:to>
    <xdr:pic>
      <xdr:nvPicPr>
        <xdr:cNvPr id="2" name="Picture 1">
          <a:extLst>
            <a:ext uri="{FF2B5EF4-FFF2-40B4-BE49-F238E27FC236}">
              <a16:creationId xmlns:a16="http://schemas.microsoft.com/office/drawing/2014/main" id="{7265FFC8-384A-4BDB-8716-F7BC3FB62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1</xdr:col>
      <xdr:colOff>492125</xdr:colOff>
      <xdr:row>2</xdr:row>
      <xdr:rowOff>152400</xdr:rowOff>
    </xdr:to>
    <xdr:pic>
      <xdr:nvPicPr>
        <xdr:cNvPr id="8219" name="Picture 1">
          <a:extLst>
            <a:ext uri="{FF2B5EF4-FFF2-40B4-BE49-F238E27FC236}">
              <a16:creationId xmlns:a16="http://schemas.microsoft.com/office/drawing/2014/main" id="{CF5DCC90-AD6B-4D10-B6ED-F54F063A6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66675"/>
          <a:ext cx="11144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MP/2020/2020%20Comp%20Round/Application%20Package/AHP-Owner-Occupied-Application-Financial-Workboo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lbsf-i.com\DFS\TEMP\2019\2019%20Competitive\Draft%20Application%20Materials\AHP-Rental-Application-Financial-Workbook_DRAF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amp; Financing Sources"/>
      <sheetName val="Sources of Funds Summary"/>
      <sheetName val="Development Budget"/>
      <sheetName val="Discounted Financing"/>
      <sheetName val="Empowerment Budget"/>
      <sheetName val="Benchmarks"/>
      <sheetName val="Targeting Score"/>
      <sheetName val="Subsidy Per Unit Score"/>
      <sheetName val="AHP Application Comparison"/>
      <sheetName val="Data Import Summary"/>
      <sheetName val="Version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M2" t="str">
            <v>Not Yet Compared</v>
          </cell>
        </row>
        <row r="3">
          <cell r="M3" t="str">
            <v>Not Yet Compared</v>
          </cell>
        </row>
      </sheetData>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sheetName val="Sources &amp; Uses of Funds"/>
      <sheetName val="Sources of Funds Summary"/>
      <sheetName val="15-Year Op Pro Forma"/>
      <sheetName val="15-Year Commercial Op Pro Forma"/>
      <sheetName val="Empowerment Budget"/>
      <sheetName val="Benchmarks"/>
      <sheetName val="Targeting Self-Score"/>
      <sheetName val="Subsidy Per Unit Score"/>
      <sheetName val="AHP Application Comparison"/>
      <sheetName val="Data Import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G149"/>
  <sheetViews>
    <sheetView workbookViewId="0">
      <pane ySplit="5" topLeftCell="A118" activePane="bottomLeft" state="frozen"/>
      <selection pane="bottomLeft" activeCell="D130" sqref="D130"/>
    </sheetView>
  </sheetViews>
  <sheetFormatPr defaultColWidth="9.109375" defaultRowHeight="14.4" x14ac:dyDescent="0.3"/>
  <cols>
    <col min="1" max="1" width="22" style="342" customWidth="1"/>
    <col min="2" max="2" width="12.88671875" style="358" customWidth="1"/>
    <col min="3" max="3" width="35.88671875" style="342" customWidth="1"/>
    <col min="4" max="4" width="101.88671875" style="342" customWidth="1"/>
    <col min="5" max="5" width="16" style="342" customWidth="1"/>
    <col min="6" max="6" width="14.6640625" style="342" customWidth="1"/>
    <col min="7" max="16384" width="9.109375" style="342"/>
  </cols>
  <sheetData>
    <row r="1" spans="1:6" ht="21" x14ac:dyDescent="0.4">
      <c r="A1" s="339" t="s">
        <v>236</v>
      </c>
      <c r="B1" s="403"/>
      <c r="C1" s="341"/>
    </row>
    <row r="3" spans="1:6" x14ac:dyDescent="0.3">
      <c r="A3" s="343" t="s">
        <v>237</v>
      </c>
      <c r="B3" s="363"/>
      <c r="C3" s="343"/>
    </row>
    <row r="4" spans="1:6" x14ac:dyDescent="0.3">
      <c r="B4" s="363"/>
    </row>
    <row r="7" spans="1:6" s="340" customFormat="1" ht="17.25" customHeight="1" x14ac:dyDescent="0.3">
      <c r="A7" s="344" t="s">
        <v>238</v>
      </c>
      <c r="B7" s="344" t="s">
        <v>239</v>
      </c>
      <c r="C7" s="344" t="s">
        <v>240</v>
      </c>
      <c r="D7" s="345" t="s">
        <v>241</v>
      </c>
      <c r="E7" s="345" t="s">
        <v>242</v>
      </c>
      <c r="F7" s="345" t="s">
        <v>243</v>
      </c>
    </row>
    <row r="8" spans="1:6" ht="15.75" customHeight="1" x14ac:dyDescent="0.3">
      <c r="A8" s="347" t="s">
        <v>245</v>
      </c>
      <c r="B8" s="349">
        <v>4</v>
      </c>
      <c r="C8" s="347" t="s">
        <v>268</v>
      </c>
      <c r="D8" s="348" t="s">
        <v>278</v>
      </c>
      <c r="E8" s="340"/>
      <c r="F8" s="340"/>
    </row>
    <row r="9" spans="1:6" ht="15.75" customHeight="1" x14ac:dyDescent="0.3">
      <c r="A9" s="347" t="s">
        <v>245</v>
      </c>
      <c r="B9" s="349">
        <v>4</v>
      </c>
      <c r="C9" s="347" t="s">
        <v>268</v>
      </c>
      <c r="D9" s="348" t="s">
        <v>277</v>
      </c>
      <c r="E9" s="340"/>
      <c r="F9" s="340"/>
    </row>
    <row r="10" spans="1:6" ht="15.75" customHeight="1" x14ac:dyDescent="0.3">
      <c r="A10" s="347" t="s">
        <v>245</v>
      </c>
      <c r="B10" s="349">
        <v>4</v>
      </c>
      <c r="C10" s="347" t="s">
        <v>268</v>
      </c>
      <c r="D10" s="348" t="s">
        <v>276</v>
      </c>
      <c r="E10" s="340"/>
      <c r="F10" s="340"/>
    </row>
    <row r="11" spans="1:6" ht="28.8" x14ac:dyDescent="0.3">
      <c r="A11" s="347" t="s">
        <v>245</v>
      </c>
      <c r="B11" s="349">
        <v>4</v>
      </c>
      <c r="C11" s="347" t="s">
        <v>268</v>
      </c>
      <c r="D11" s="348" t="s">
        <v>275</v>
      </c>
      <c r="E11" s="340"/>
      <c r="F11" s="340"/>
    </row>
    <row r="12" spans="1:6" ht="43.2" x14ac:dyDescent="0.3">
      <c r="A12" s="347" t="s">
        <v>245</v>
      </c>
      <c r="B12" s="349">
        <v>4</v>
      </c>
      <c r="C12" s="347" t="s">
        <v>268</v>
      </c>
      <c r="D12" s="348" t="s">
        <v>274</v>
      </c>
      <c r="E12" s="340"/>
      <c r="F12" s="340"/>
    </row>
    <row r="13" spans="1:6" ht="57.6" x14ac:dyDescent="0.3">
      <c r="A13" s="347" t="s">
        <v>245</v>
      </c>
      <c r="B13" s="349">
        <v>4</v>
      </c>
      <c r="C13" s="347" t="s">
        <v>268</v>
      </c>
      <c r="D13" s="348" t="s">
        <v>273</v>
      </c>
      <c r="E13" s="340"/>
      <c r="F13" s="340"/>
    </row>
    <row r="14" spans="1:6" ht="72" x14ac:dyDescent="0.3">
      <c r="A14" s="347" t="s">
        <v>245</v>
      </c>
      <c r="B14" s="349">
        <v>4</v>
      </c>
      <c r="C14" s="347" t="s">
        <v>268</v>
      </c>
      <c r="D14" s="348" t="s">
        <v>272</v>
      </c>
      <c r="E14" s="340"/>
      <c r="F14" s="340"/>
    </row>
    <row r="15" spans="1:6" ht="15.75" customHeight="1" x14ac:dyDescent="0.3">
      <c r="A15" s="347" t="s">
        <v>245</v>
      </c>
      <c r="B15" s="349">
        <v>4</v>
      </c>
      <c r="C15" s="347" t="s">
        <v>268</v>
      </c>
      <c r="D15" s="348" t="s">
        <v>271</v>
      </c>
      <c r="E15" s="340"/>
      <c r="F15" s="340"/>
    </row>
    <row r="16" spans="1:6" ht="15.75" customHeight="1" x14ac:dyDescent="0.3">
      <c r="A16" s="347" t="s">
        <v>245</v>
      </c>
      <c r="B16" s="349">
        <v>4</v>
      </c>
      <c r="C16" s="347" t="s">
        <v>268</v>
      </c>
      <c r="D16" s="347" t="s">
        <v>270</v>
      </c>
      <c r="E16" s="340"/>
      <c r="F16" s="340"/>
    </row>
    <row r="17" spans="1:6" ht="15.75" customHeight="1" x14ac:dyDescent="0.3">
      <c r="A17" s="347" t="s">
        <v>245</v>
      </c>
      <c r="B17" s="349">
        <v>4</v>
      </c>
      <c r="C17" s="347" t="s">
        <v>268</v>
      </c>
      <c r="D17" s="348" t="s">
        <v>269</v>
      </c>
      <c r="E17" s="340"/>
      <c r="F17" s="340"/>
    </row>
    <row r="18" spans="1:6" ht="15.75" customHeight="1" x14ac:dyDescent="0.3">
      <c r="A18" s="347" t="s">
        <v>245</v>
      </c>
      <c r="B18" s="349">
        <v>4</v>
      </c>
      <c r="C18" s="347" t="s">
        <v>268</v>
      </c>
      <c r="D18" s="348" t="s">
        <v>267</v>
      </c>
      <c r="E18" s="340"/>
      <c r="F18" s="340"/>
    </row>
    <row r="19" spans="1:6" ht="15.75" customHeight="1" x14ac:dyDescent="0.3">
      <c r="A19" s="347" t="s">
        <v>245</v>
      </c>
      <c r="B19" s="349">
        <v>4</v>
      </c>
      <c r="C19" s="347" t="s">
        <v>171</v>
      </c>
      <c r="D19" s="348" t="s">
        <v>266</v>
      </c>
      <c r="E19" s="340"/>
      <c r="F19" s="340"/>
    </row>
    <row r="20" spans="1:6" ht="15.75" customHeight="1" x14ac:dyDescent="0.3">
      <c r="A20" s="347" t="s">
        <v>245</v>
      </c>
      <c r="B20" s="349">
        <v>4</v>
      </c>
      <c r="C20" s="347" t="s">
        <v>171</v>
      </c>
      <c r="D20" s="348" t="s">
        <v>265</v>
      </c>
      <c r="E20" s="340"/>
      <c r="F20" s="340"/>
    </row>
    <row r="21" spans="1:6" ht="15.75" customHeight="1" x14ac:dyDescent="0.3">
      <c r="A21" s="347" t="s">
        <v>245</v>
      </c>
      <c r="B21" s="349">
        <v>4</v>
      </c>
      <c r="C21" s="347" t="s">
        <v>254</v>
      </c>
      <c r="D21" s="348" t="s">
        <v>264</v>
      </c>
      <c r="E21" s="340"/>
      <c r="F21" s="340"/>
    </row>
    <row r="22" spans="1:6" ht="15.75" customHeight="1" x14ac:dyDescent="0.3">
      <c r="A22" s="347" t="s">
        <v>245</v>
      </c>
      <c r="B22" s="349">
        <v>4</v>
      </c>
      <c r="C22" s="347" t="s">
        <v>254</v>
      </c>
      <c r="D22" s="348" t="s">
        <v>263</v>
      </c>
      <c r="E22" s="340"/>
      <c r="F22" s="340"/>
    </row>
    <row r="23" spans="1:6" ht="15.75" customHeight="1" x14ac:dyDescent="0.3">
      <c r="A23" s="347" t="s">
        <v>245</v>
      </c>
      <c r="B23" s="349">
        <v>4</v>
      </c>
      <c r="C23" s="347" t="s">
        <v>254</v>
      </c>
      <c r="D23" s="348" t="s">
        <v>262</v>
      </c>
      <c r="E23" s="340"/>
      <c r="F23" s="340"/>
    </row>
    <row r="24" spans="1:6" ht="15.75" customHeight="1" x14ac:dyDescent="0.3">
      <c r="A24" s="347" t="s">
        <v>245</v>
      </c>
      <c r="B24" s="349">
        <v>4</v>
      </c>
      <c r="C24" s="347" t="s">
        <v>254</v>
      </c>
      <c r="D24" s="348" t="s">
        <v>261</v>
      </c>
      <c r="E24" s="340"/>
      <c r="F24" s="340"/>
    </row>
    <row r="25" spans="1:6" ht="15.75" customHeight="1" x14ac:dyDescent="0.3">
      <c r="A25" s="347" t="s">
        <v>245</v>
      </c>
      <c r="B25" s="349">
        <v>4</v>
      </c>
      <c r="C25" s="347" t="s">
        <v>244</v>
      </c>
      <c r="D25" s="348" t="s">
        <v>260</v>
      </c>
      <c r="E25" s="340"/>
      <c r="F25" s="340"/>
    </row>
    <row r="26" spans="1:6" ht="15.75" customHeight="1" x14ac:dyDescent="0.3">
      <c r="A26" s="347" t="s">
        <v>245</v>
      </c>
      <c r="B26" s="349">
        <v>4</v>
      </c>
      <c r="C26" s="347" t="s">
        <v>259</v>
      </c>
      <c r="D26" s="348" t="s">
        <v>258</v>
      </c>
      <c r="E26" s="340"/>
      <c r="F26" s="340"/>
    </row>
    <row r="27" spans="1:6" ht="15.75" customHeight="1" x14ac:dyDescent="0.3">
      <c r="A27" s="347" t="s">
        <v>245</v>
      </c>
      <c r="B27" s="349">
        <v>4</v>
      </c>
      <c r="C27" s="347" t="s">
        <v>168</v>
      </c>
      <c r="D27" s="348" t="s">
        <v>257</v>
      </c>
      <c r="E27" s="340"/>
      <c r="F27" s="340"/>
    </row>
    <row r="28" spans="1:6" ht="15.75" customHeight="1" x14ac:dyDescent="0.3">
      <c r="A28" s="350"/>
      <c r="B28" s="351"/>
      <c r="C28" s="350"/>
      <c r="D28" s="352"/>
      <c r="E28" s="353"/>
      <c r="F28" s="353"/>
    </row>
    <row r="29" spans="1:6" ht="15.75" customHeight="1" x14ac:dyDescent="0.3">
      <c r="A29" s="347" t="s">
        <v>245</v>
      </c>
      <c r="B29" s="349">
        <v>4.0999999999999996</v>
      </c>
      <c r="C29" s="347" t="s">
        <v>171</v>
      </c>
      <c r="D29" s="348" t="s">
        <v>256</v>
      </c>
      <c r="E29" s="340"/>
      <c r="F29" s="340"/>
    </row>
    <row r="30" spans="1:6" ht="15.75" customHeight="1" x14ac:dyDescent="0.3">
      <c r="A30" s="347" t="s">
        <v>245</v>
      </c>
      <c r="B30" s="347">
        <v>4.0999999999999996</v>
      </c>
      <c r="C30" s="347" t="s">
        <v>171</v>
      </c>
      <c r="D30" s="348" t="s">
        <v>255</v>
      </c>
      <c r="E30" s="340"/>
      <c r="F30" s="340"/>
    </row>
    <row r="31" spans="1:6" ht="15.75" customHeight="1" x14ac:dyDescent="0.3">
      <c r="A31" s="347" t="s">
        <v>245</v>
      </c>
      <c r="B31" s="347">
        <v>4.0999999999999996</v>
      </c>
      <c r="C31" s="347" t="s">
        <v>254</v>
      </c>
      <c r="D31" s="348" t="s">
        <v>253</v>
      </c>
      <c r="E31" s="340"/>
      <c r="F31" s="340"/>
    </row>
    <row r="32" spans="1:6" ht="15.75" customHeight="1" x14ac:dyDescent="0.3">
      <c r="A32" s="347" t="s">
        <v>245</v>
      </c>
      <c r="B32" s="347">
        <v>4.0999999999999996</v>
      </c>
      <c r="C32" s="347" t="s">
        <v>167</v>
      </c>
      <c r="D32" s="348" t="s">
        <v>252</v>
      </c>
      <c r="E32" s="340"/>
      <c r="F32" s="340"/>
    </row>
    <row r="33" spans="1:7" ht="15.75" customHeight="1" x14ac:dyDescent="0.3">
      <c r="A33" s="347" t="s">
        <v>245</v>
      </c>
      <c r="B33" s="347">
        <v>4.0999999999999996</v>
      </c>
      <c r="C33" s="347" t="s">
        <v>167</v>
      </c>
      <c r="D33" s="348" t="s">
        <v>251</v>
      </c>
      <c r="E33" s="340"/>
      <c r="F33" s="340"/>
    </row>
    <row r="34" spans="1:7" ht="15.75" customHeight="1" x14ac:dyDescent="0.3">
      <c r="A34" s="347" t="s">
        <v>245</v>
      </c>
      <c r="B34" s="347">
        <v>4.0999999999999996</v>
      </c>
      <c r="C34" s="347" t="s">
        <v>167</v>
      </c>
      <c r="D34" s="348" t="s">
        <v>250</v>
      </c>
      <c r="E34" s="340"/>
      <c r="F34" s="340"/>
    </row>
    <row r="35" spans="1:7" ht="15.75" customHeight="1" x14ac:dyDescent="0.3">
      <c r="A35" s="347" t="s">
        <v>249</v>
      </c>
      <c r="B35" s="347">
        <v>4.0999999999999996</v>
      </c>
      <c r="C35" s="347" t="s">
        <v>167</v>
      </c>
      <c r="D35" s="348" t="s">
        <v>248</v>
      </c>
      <c r="E35" s="340"/>
      <c r="F35" s="340"/>
    </row>
    <row r="36" spans="1:7" ht="15.75" customHeight="1" x14ac:dyDescent="0.3">
      <c r="A36" s="347" t="s">
        <v>245</v>
      </c>
      <c r="B36" s="347">
        <v>4.0999999999999996</v>
      </c>
      <c r="C36" s="347" t="s">
        <v>168</v>
      </c>
      <c r="D36" s="348" t="s">
        <v>247</v>
      </c>
      <c r="E36" s="340"/>
      <c r="F36" s="340"/>
    </row>
    <row r="37" spans="1:7" ht="15.75" customHeight="1" x14ac:dyDescent="0.3">
      <c r="A37" s="350"/>
      <c r="B37" s="350"/>
      <c r="C37" s="350"/>
      <c r="D37" s="352"/>
      <c r="E37" s="353"/>
      <c r="F37" s="353"/>
    </row>
    <row r="38" spans="1:7" ht="15.75" customHeight="1" x14ac:dyDescent="0.3">
      <c r="A38" s="346" t="s">
        <v>245</v>
      </c>
      <c r="B38" s="347">
        <v>4.2</v>
      </c>
      <c r="C38" s="346" t="s">
        <v>246</v>
      </c>
      <c r="D38" s="357" t="s">
        <v>282</v>
      </c>
      <c r="E38" s="340" t="s">
        <v>281</v>
      </c>
      <c r="F38" s="355">
        <v>43943</v>
      </c>
      <c r="G38" s="360"/>
    </row>
    <row r="39" spans="1:7" ht="15.75" customHeight="1" x14ac:dyDescent="0.3">
      <c r="A39" s="346" t="s">
        <v>245</v>
      </c>
      <c r="B39" s="347">
        <v>4.2</v>
      </c>
      <c r="C39" s="347" t="s">
        <v>168</v>
      </c>
      <c r="D39" s="357" t="s">
        <v>284</v>
      </c>
      <c r="E39" s="340" t="s">
        <v>281</v>
      </c>
      <c r="F39" s="355">
        <v>43943</v>
      </c>
      <c r="G39" s="360"/>
    </row>
    <row r="40" spans="1:7" ht="15.75" customHeight="1" x14ac:dyDescent="0.3">
      <c r="A40" s="346" t="s">
        <v>245</v>
      </c>
      <c r="B40" s="347">
        <v>4.2</v>
      </c>
      <c r="C40" s="346" t="s">
        <v>244</v>
      </c>
      <c r="D40" s="357" t="s">
        <v>285</v>
      </c>
      <c r="E40" s="340" t="s">
        <v>281</v>
      </c>
      <c r="F40" s="355">
        <v>43943</v>
      </c>
      <c r="G40" s="360"/>
    </row>
    <row r="41" spans="1:7" ht="15.75" customHeight="1" x14ac:dyDescent="0.3">
      <c r="A41" s="342" t="s">
        <v>245</v>
      </c>
      <c r="B41" s="358">
        <v>4.2</v>
      </c>
      <c r="C41" s="342" t="s">
        <v>279</v>
      </c>
      <c r="D41" s="342" t="s">
        <v>283</v>
      </c>
      <c r="E41" s="342" t="s">
        <v>281</v>
      </c>
      <c r="F41" s="356">
        <v>43943</v>
      </c>
      <c r="G41" s="360"/>
    </row>
    <row r="42" spans="1:7" ht="15.75" customHeight="1" x14ac:dyDescent="0.3">
      <c r="A42" s="342" t="s">
        <v>245</v>
      </c>
      <c r="B42" s="358">
        <v>4.2</v>
      </c>
      <c r="C42" s="342" t="s">
        <v>259</v>
      </c>
      <c r="D42" s="354" t="s">
        <v>280</v>
      </c>
      <c r="E42" s="342" t="s">
        <v>281</v>
      </c>
      <c r="F42" s="356">
        <v>43943</v>
      </c>
      <c r="G42" s="360"/>
    </row>
    <row r="43" spans="1:7" ht="15.75" customHeight="1" x14ac:dyDescent="0.3">
      <c r="A43" s="342" t="s">
        <v>245</v>
      </c>
      <c r="B43" s="358">
        <v>4.2</v>
      </c>
      <c r="C43" s="342" t="s">
        <v>259</v>
      </c>
      <c r="D43" s="354" t="s">
        <v>288</v>
      </c>
      <c r="E43" s="342" t="s">
        <v>281</v>
      </c>
      <c r="F43" s="356">
        <v>43943</v>
      </c>
      <c r="G43" s="361"/>
    </row>
    <row r="44" spans="1:7" ht="28.8" x14ac:dyDescent="0.3">
      <c r="A44" s="342" t="s">
        <v>245</v>
      </c>
      <c r="B44" s="358">
        <v>4.2</v>
      </c>
      <c r="C44" s="342" t="s">
        <v>259</v>
      </c>
      <c r="D44" s="354" t="s">
        <v>290</v>
      </c>
      <c r="E44" s="342" t="s">
        <v>281</v>
      </c>
      <c r="F44" s="356">
        <v>43945</v>
      </c>
      <c r="G44" s="361"/>
    </row>
    <row r="45" spans="1:7" ht="15.75" customHeight="1" x14ac:dyDescent="0.3">
      <c r="A45" s="342" t="s">
        <v>245</v>
      </c>
      <c r="B45" s="358">
        <v>4.2</v>
      </c>
      <c r="C45" s="342" t="s">
        <v>259</v>
      </c>
      <c r="D45" s="342" t="s">
        <v>286</v>
      </c>
      <c r="E45" s="342" t="s">
        <v>281</v>
      </c>
      <c r="F45" s="356">
        <v>43943</v>
      </c>
      <c r="G45" s="360"/>
    </row>
    <row r="46" spans="1:7" ht="15.75" customHeight="1" x14ac:dyDescent="0.3">
      <c r="A46" s="342" t="s">
        <v>245</v>
      </c>
      <c r="B46" s="358">
        <v>4.2</v>
      </c>
      <c r="C46" s="342" t="s">
        <v>268</v>
      </c>
      <c r="D46" s="354" t="s">
        <v>287</v>
      </c>
      <c r="E46" s="342" t="s">
        <v>281</v>
      </c>
      <c r="F46" s="356">
        <v>43943</v>
      </c>
    </row>
    <row r="47" spans="1:7" ht="15.75" customHeight="1" x14ac:dyDescent="0.3">
      <c r="A47" s="342" t="s">
        <v>245</v>
      </c>
      <c r="B47" s="358">
        <v>4.2</v>
      </c>
      <c r="C47" s="342" t="s">
        <v>254</v>
      </c>
      <c r="D47" s="342" t="s">
        <v>291</v>
      </c>
      <c r="E47" s="342" t="s">
        <v>281</v>
      </c>
      <c r="F47" s="356">
        <v>43945</v>
      </c>
    </row>
    <row r="48" spans="1:7" ht="15.75" customHeight="1" x14ac:dyDescent="0.3">
      <c r="A48" s="342" t="s">
        <v>245</v>
      </c>
      <c r="B48" s="358">
        <v>4.2</v>
      </c>
      <c r="C48" s="342" t="s">
        <v>254</v>
      </c>
      <c r="D48" s="342" t="s">
        <v>292</v>
      </c>
      <c r="E48" s="342" t="s">
        <v>281</v>
      </c>
      <c r="F48" s="356">
        <v>43950</v>
      </c>
    </row>
    <row r="49" spans="1:6" ht="15.75" customHeight="1" x14ac:dyDescent="0.3">
      <c r="A49" s="342" t="s">
        <v>245</v>
      </c>
      <c r="B49" s="358">
        <v>4.2</v>
      </c>
      <c r="C49" s="342" t="s">
        <v>259</v>
      </c>
      <c r="D49" s="342" t="s">
        <v>293</v>
      </c>
      <c r="E49" s="342" t="s">
        <v>281</v>
      </c>
      <c r="F49" s="356">
        <v>43950</v>
      </c>
    </row>
    <row r="50" spans="1:6" ht="15.75" customHeight="1" x14ac:dyDescent="0.3">
      <c r="A50" s="342" t="s">
        <v>245</v>
      </c>
      <c r="B50" s="358">
        <v>4.2</v>
      </c>
      <c r="C50" s="342" t="s">
        <v>259</v>
      </c>
      <c r="D50" s="342" t="s">
        <v>294</v>
      </c>
      <c r="E50" s="342" t="s">
        <v>281</v>
      </c>
      <c r="F50" s="356">
        <v>43950</v>
      </c>
    </row>
    <row r="51" spans="1:6" ht="15.75" customHeight="1" x14ac:dyDescent="0.3">
      <c r="A51" s="342" t="s">
        <v>245</v>
      </c>
      <c r="B51" s="358">
        <v>4.2</v>
      </c>
      <c r="C51" s="342" t="s">
        <v>168</v>
      </c>
      <c r="D51" s="342" t="s">
        <v>295</v>
      </c>
      <c r="E51" s="342" t="s">
        <v>281</v>
      </c>
      <c r="F51" s="356">
        <v>43950</v>
      </c>
    </row>
    <row r="52" spans="1:6" ht="15.75" customHeight="1" x14ac:dyDescent="0.3">
      <c r="A52" s="376"/>
      <c r="B52" s="377"/>
      <c r="C52" s="376"/>
      <c r="D52" s="376"/>
      <c r="E52" s="376"/>
      <c r="F52" s="376"/>
    </row>
    <row r="53" spans="1:6" ht="15.75" customHeight="1" x14ac:dyDescent="0.3">
      <c r="A53" s="342" t="s">
        <v>245</v>
      </c>
      <c r="B53" s="358">
        <v>4.3</v>
      </c>
      <c r="C53" s="342" t="s">
        <v>279</v>
      </c>
      <c r="D53" s="342" t="s">
        <v>296</v>
      </c>
      <c r="E53" s="342" t="s">
        <v>281</v>
      </c>
      <c r="F53" s="356">
        <v>44210</v>
      </c>
    </row>
    <row r="54" spans="1:6" x14ac:dyDescent="0.3">
      <c r="A54" s="342" t="s">
        <v>245</v>
      </c>
      <c r="B54" s="358">
        <v>4.3</v>
      </c>
      <c r="C54" s="342" t="s">
        <v>171</v>
      </c>
      <c r="D54" s="342" t="s">
        <v>297</v>
      </c>
      <c r="E54" s="342" t="s">
        <v>281</v>
      </c>
      <c r="F54" s="356">
        <v>44210</v>
      </c>
    </row>
    <row r="55" spans="1:6" x14ac:dyDescent="0.3">
      <c r="A55" s="342" t="s">
        <v>245</v>
      </c>
      <c r="B55" s="358">
        <v>4.3</v>
      </c>
      <c r="C55" s="342" t="s">
        <v>279</v>
      </c>
      <c r="D55" s="342" t="s">
        <v>298</v>
      </c>
      <c r="E55" s="342" t="s">
        <v>281</v>
      </c>
      <c r="F55" s="356">
        <v>44210</v>
      </c>
    </row>
    <row r="56" spans="1:6" x14ac:dyDescent="0.3">
      <c r="A56" s="342" t="s">
        <v>245</v>
      </c>
      <c r="B56" s="358">
        <v>4.3</v>
      </c>
      <c r="C56" s="342" t="s">
        <v>299</v>
      </c>
      <c r="D56" s="342" t="s">
        <v>300</v>
      </c>
      <c r="E56" s="342" t="s">
        <v>281</v>
      </c>
      <c r="F56" s="356">
        <v>44210</v>
      </c>
    </row>
    <row r="57" spans="1:6" x14ac:dyDescent="0.3">
      <c r="A57" s="342" t="s">
        <v>245</v>
      </c>
      <c r="B57" s="358">
        <v>4.3</v>
      </c>
      <c r="C57" s="342" t="s">
        <v>268</v>
      </c>
      <c r="D57" s="342" t="s">
        <v>301</v>
      </c>
      <c r="E57" s="342" t="s">
        <v>281</v>
      </c>
      <c r="F57" s="356">
        <v>44210</v>
      </c>
    </row>
    <row r="58" spans="1:6" x14ac:dyDescent="0.3">
      <c r="A58" s="342" t="s">
        <v>245</v>
      </c>
      <c r="B58" s="358">
        <v>4.3</v>
      </c>
      <c r="C58" s="342" t="s">
        <v>259</v>
      </c>
      <c r="D58" s="342" t="s">
        <v>302</v>
      </c>
      <c r="E58" s="342" t="s">
        <v>281</v>
      </c>
      <c r="F58" s="356">
        <v>44210</v>
      </c>
    </row>
    <row r="59" spans="1:6" x14ac:dyDescent="0.3">
      <c r="A59" s="342" t="s">
        <v>245</v>
      </c>
      <c r="B59" s="358">
        <v>4.3</v>
      </c>
      <c r="C59" s="342" t="s">
        <v>259</v>
      </c>
      <c r="D59" s="342" t="s">
        <v>462</v>
      </c>
      <c r="E59" s="342" t="s">
        <v>281</v>
      </c>
      <c r="F59" s="356">
        <v>44210</v>
      </c>
    </row>
    <row r="60" spans="1:6" x14ac:dyDescent="0.3">
      <c r="A60" s="342" t="s">
        <v>245</v>
      </c>
      <c r="B60" s="358">
        <v>4.3</v>
      </c>
      <c r="C60" s="342" t="s">
        <v>171</v>
      </c>
      <c r="D60" s="342" t="s">
        <v>446</v>
      </c>
      <c r="E60" s="342" t="s">
        <v>281</v>
      </c>
      <c r="F60" s="356">
        <v>44210</v>
      </c>
    </row>
    <row r="61" spans="1:6" x14ac:dyDescent="0.3">
      <c r="A61" s="342" t="s">
        <v>245</v>
      </c>
      <c r="B61" s="358">
        <v>4.3</v>
      </c>
      <c r="C61" s="342" t="s">
        <v>171</v>
      </c>
      <c r="D61" s="342" t="s">
        <v>442</v>
      </c>
      <c r="E61" s="342" t="s">
        <v>281</v>
      </c>
      <c r="F61" s="356">
        <v>44210</v>
      </c>
    </row>
    <row r="62" spans="1:6" x14ac:dyDescent="0.3">
      <c r="A62" s="342" t="s">
        <v>245</v>
      </c>
      <c r="B62" s="358">
        <v>4.3</v>
      </c>
      <c r="C62" s="342" t="s">
        <v>454</v>
      </c>
      <c r="D62" s="342" t="s">
        <v>455</v>
      </c>
      <c r="E62" s="342" t="s">
        <v>281</v>
      </c>
      <c r="F62" s="356">
        <v>44210</v>
      </c>
    </row>
    <row r="63" spans="1:6" x14ac:dyDescent="0.3">
      <c r="A63" s="342" t="s">
        <v>245</v>
      </c>
      <c r="B63" s="358">
        <v>4.3</v>
      </c>
      <c r="C63" s="342" t="s">
        <v>460</v>
      </c>
      <c r="D63" s="342" t="s">
        <v>456</v>
      </c>
      <c r="E63" s="342" t="s">
        <v>281</v>
      </c>
      <c r="F63" s="356">
        <v>44210</v>
      </c>
    </row>
    <row r="64" spans="1:6" x14ac:dyDescent="0.3">
      <c r="A64" s="342" t="s">
        <v>245</v>
      </c>
      <c r="B64" s="358">
        <v>4.3</v>
      </c>
      <c r="C64" s="342" t="s">
        <v>268</v>
      </c>
      <c r="D64" s="342" t="s">
        <v>458</v>
      </c>
      <c r="E64" s="342" t="s">
        <v>281</v>
      </c>
      <c r="F64" s="356">
        <v>44210</v>
      </c>
    </row>
    <row r="65" spans="1:6" x14ac:dyDescent="0.3">
      <c r="A65" s="342" t="s">
        <v>245</v>
      </c>
      <c r="B65" s="358">
        <v>4.3</v>
      </c>
      <c r="C65" s="342" t="s">
        <v>299</v>
      </c>
      <c r="D65" s="342" t="s">
        <v>461</v>
      </c>
      <c r="E65" s="342" t="s">
        <v>281</v>
      </c>
      <c r="F65" s="356">
        <v>44216</v>
      </c>
    </row>
    <row r="66" spans="1:6" x14ac:dyDescent="0.3">
      <c r="A66" s="342" t="s">
        <v>245</v>
      </c>
      <c r="B66" s="358">
        <v>4.3</v>
      </c>
      <c r="C66" s="342" t="s">
        <v>171</v>
      </c>
      <c r="D66" s="342" t="s">
        <v>465</v>
      </c>
      <c r="E66" s="342" t="s">
        <v>281</v>
      </c>
      <c r="F66" s="356">
        <v>44224</v>
      </c>
    </row>
    <row r="67" spans="1:6" x14ac:dyDescent="0.3">
      <c r="A67" s="342" t="s">
        <v>245</v>
      </c>
      <c r="B67" s="358">
        <v>4.3</v>
      </c>
      <c r="C67" s="342" t="s">
        <v>171</v>
      </c>
      <c r="D67" s="342" t="s">
        <v>466</v>
      </c>
      <c r="E67" s="342" t="s">
        <v>281</v>
      </c>
      <c r="F67" s="356">
        <v>44224</v>
      </c>
    </row>
    <row r="68" spans="1:6" x14ac:dyDescent="0.3">
      <c r="A68" s="342" t="s">
        <v>245</v>
      </c>
      <c r="B68" s="358">
        <v>4.3</v>
      </c>
      <c r="C68" s="342" t="s">
        <v>259</v>
      </c>
      <c r="D68" s="342" t="s">
        <v>467</v>
      </c>
      <c r="E68" s="342" t="s">
        <v>281</v>
      </c>
      <c r="F68" s="356">
        <v>44224</v>
      </c>
    </row>
    <row r="69" spans="1:6" x14ac:dyDescent="0.3">
      <c r="A69" s="376"/>
      <c r="B69" s="377"/>
      <c r="C69" s="376"/>
      <c r="D69" s="376"/>
      <c r="E69" s="376"/>
      <c r="F69" s="376"/>
    </row>
    <row r="70" spans="1:6" x14ac:dyDescent="0.3">
      <c r="A70" s="342" t="s">
        <v>245</v>
      </c>
      <c r="B70" s="358">
        <v>4.4000000000000004</v>
      </c>
      <c r="C70" s="342" t="s">
        <v>279</v>
      </c>
      <c r="D70" s="342" t="s">
        <v>468</v>
      </c>
      <c r="E70" s="342" t="s">
        <v>281</v>
      </c>
      <c r="F70" s="356">
        <v>44463</v>
      </c>
    </row>
    <row r="71" spans="1:6" ht="28.8" x14ac:dyDescent="0.3">
      <c r="A71" s="342" t="s">
        <v>245</v>
      </c>
      <c r="B71" s="358">
        <v>4.4000000000000004</v>
      </c>
      <c r="C71" s="342" t="s">
        <v>268</v>
      </c>
      <c r="D71" s="354" t="s">
        <v>469</v>
      </c>
      <c r="E71" s="342" t="s">
        <v>281</v>
      </c>
      <c r="F71" s="356">
        <v>44463</v>
      </c>
    </row>
    <row r="72" spans="1:6" x14ac:dyDescent="0.3">
      <c r="A72" s="376"/>
      <c r="B72" s="377"/>
      <c r="C72" s="376"/>
      <c r="D72" s="376"/>
      <c r="E72" s="376"/>
      <c r="F72" s="376"/>
    </row>
    <row r="73" spans="1:6" x14ac:dyDescent="0.3">
      <c r="A73" s="342" t="s">
        <v>245</v>
      </c>
      <c r="B73" s="358">
        <v>4.5</v>
      </c>
      <c r="C73" s="342" t="s">
        <v>279</v>
      </c>
      <c r="D73" s="342" t="s">
        <v>471</v>
      </c>
      <c r="E73" s="342" t="s">
        <v>281</v>
      </c>
      <c r="F73" s="356">
        <v>44552</v>
      </c>
    </row>
    <row r="74" spans="1:6" x14ac:dyDescent="0.3">
      <c r="A74" s="342" t="s">
        <v>245</v>
      </c>
      <c r="B74" s="358">
        <v>4.5</v>
      </c>
      <c r="C74" s="342" t="s">
        <v>279</v>
      </c>
      <c r="D74" s="342" t="s">
        <v>472</v>
      </c>
      <c r="E74" s="342" t="s">
        <v>281</v>
      </c>
      <c r="F74" s="356">
        <v>44552</v>
      </c>
    </row>
    <row r="75" spans="1:6" x14ac:dyDescent="0.3">
      <c r="A75" s="342" t="s">
        <v>245</v>
      </c>
      <c r="B75" s="358">
        <v>4.5</v>
      </c>
      <c r="C75" s="342" t="s">
        <v>268</v>
      </c>
      <c r="D75" s="342" t="s">
        <v>473</v>
      </c>
      <c r="E75" s="342" t="s">
        <v>281</v>
      </c>
      <c r="F75" s="356">
        <v>44552</v>
      </c>
    </row>
    <row r="76" spans="1:6" x14ac:dyDescent="0.3">
      <c r="A76" s="342" t="s">
        <v>245</v>
      </c>
      <c r="B76" s="358">
        <v>4.5</v>
      </c>
      <c r="C76" s="342" t="s">
        <v>268</v>
      </c>
      <c r="D76" s="342" t="s">
        <v>474</v>
      </c>
      <c r="E76" s="342" t="s">
        <v>281</v>
      </c>
      <c r="F76" s="356">
        <v>44552</v>
      </c>
    </row>
    <row r="77" spans="1:6" x14ac:dyDescent="0.3">
      <c r="A77" s="342" t="s">
        <v>245</v>
      </c>
      <c r="B77" s="358">
        <v>4.5</v>
      </c>
      <c r="C77" s="342" t="s">
        <v>268</v>
      </c>
      <c r="D77" s="342" t="s">
        <v>475</v>
      </c>
      <c r="E77" s="342" t="s">
        <v>281</v>
      </c>
      <c r="F77" s="356">
        <v>44552</v>
      </c>
    </row>
    <row r="78" spans="1:6" x14ac:dyDescent="0.3">
      <c r="A78" s="342" t="s">
        <v>245</v>
      </c>
      <c r="B78" s="358">
        <v>4.5</v>
      </c>
      <c r="C78" s="342" t="s">
        <v>254</v>
      </c>
      <c r="D78" s="342" t="s">
        <v>476</v>
      </c>
      <c r="E78" s="342" t="s">
        <v>281</v>
      </c>
      <c r="F78" s="356">
        <v>44552</v>
      </c>
    </row>
    <row r="79" spans="1:6" x14ac:dyDescent="0.3">
      <c r="A79" s="342" t="s">
        <v>245</v>
      </c>
      <c r="B79" s="358">
        <v>4.5</v>
      </c>
      <c r="C79" s="342" t="s">
        <v>167</v>
      </c>
      <c r="D79" s="342" t="s">
        <v>477</v>
      </c>
      <c r="E79" s="342" t="s">
        <v>281</v>
      </c>
      <c r="F79" s="356">
        <v>44552</v>
      </c>
    </row>
    <row r="80" spans="1:6" x14ac:dyDescent="0.3">
      <c r="A80" s="342" t="s">
        <v>245</v>
      </c>
      <c r="B80" s="358">
        <v>4.5</v>
      </c>
      <c r="C80" s="342" t="s">
        <v>167</v>
      </c>
      <c r="D80" s="342" t="s">
        <v>478</v>
      </c>
      <c r="E80" s="342" t="s">
        <v>281</v>
      </c>
      <c r="F80" s="356">
        <v>44552</v>
      </c>
    </row>
    <row r="81" spans="1:6" x14ac:dyDescent="0.3">
      <c r="A81" s="342" t="s">
        <v>245</v>
      </c>
      <c r="B81" s="358">
        <v>4.5</v>
      </c>
      <c r="C81" s="342" t="s">
        <v>167</v>
      </c>
      <c r="D81" s="342" t="s">
        <v>479</v>
      </c>
      <c r="E81" s="342" t="s">
        <v>281</v>
      </c>
      <c r="F81" s="356">
        <v>44552</v>
      </c>
    </row>
    <row r="82" spans="1:6" x14ac:dyDescent="0.3">
      <c r="A82" s="342" t="s">
        <v>245</v>
      </c>
      <c r="B82" s="358">
        <v>4.5</v>
      </c>
      <c r="C82" s="342" t="s">
        <v>167</v>
      </c>
      <c r="D82" s="342" t="s">
        <v>480</v>
      </c>
      <c r="E82" s="342" t="s">
        <v>281</v>
      </c>
      <c r="F82" s="356">
        <v>44552</v>
      </c>
    </row>
    <row r="83" spans="1:6" x14ac:dyDescent="0.3">
      <c r="A83" s="342" t="s">
        <v>245</v>
      </c>
      <c r="B83" s="358">
        <v>4.5</v>
      </c>
      <c r="C83" s="342" t="s">
        <v>444</v>
      </c>
      <c r="D83" s="342" t="s">
        <v>481</v>
      </c>
      <c r="E83" s="342" t="s">
        <v>281</v>
      </c>
      <c r="F83" s="356">
        <v>44552</v>
      </c>
    </row>
    <row r="84" spans="1:6" x14ac:dyDescent="0.3">
      <c r="A84" s="342" t="s">
        <v>245</v>
      </c>
      <c r="B84" s="358">
        <v>4.5</v>
      </c>
      <c r="C84" s="342" t="s">
        <v>486</v>
      </c>
      <c r="D84" s="342" t="s">
        <v>487</v>
      </c>
      <c r="E84" s="342" t="s">
        <v>281</v>
      </c>
      <c r="F84" s="356">
        <v>44564</v>
      </c>
    </row>
    <row r="85" spans="1:6" x14ac:dyDescent="0.3">
      <c r="A85" s="360" t="s">
        <v>245</v>
      </c>
      <c r="B85" s="409">
        <v>4.5</v>
      </c>
      <c r="C85" s="360" t="s">
        <v>171</v>
      </c>
      <c r="D85" s="360" t="s">
        <v>482</v>
      </c>
      <c r="E85" s="360" t="s">
        <v>281</v>
      </c>
      <c r="F85" s="410">
        <v>44564</v>
      </c>
    </row>
    <row r="86" spans="1:6" x14ac:dyDescent="0.3">
      <c r="A86" s="360" t="s">
        <v>245</v>
      </c>
      <c r="B86" s="409">
        <v>4.5</v>
      </c>
      <c r="C86" s="360" t="s">
        <v>483</v>
      </c>
      <c r="D86" s="360" t="s">
        <v>488</v>
      </c>
      <c r="E86" s="360" t="s">
        <v>281</v>
      </c>
      <c r="F86" s="410">
        <v>44566</v>
      </c>
    </row>
    <row r="87" spans="1:6" x14ac:dyDescent="0.3">
      <c r="A87" s="376"/>
      <c r="B87" s="377"/>
      <c r="C87" s="376"/>
      <c r="D87" s="376"/>
      <c r="E87" s="376"/>
      <c r="F87" s="376"/>
    </row>
    <row r="88" spans="1:6" x14ac:dyDescent="0.3">
      <c r="A88" s="342" t="s">
        <v>245</v>
      </c>
      <c r="B88" s="358">
        <v>4.5999999999999996</v>
      </c>
      <c r="C88" s="342" t="s">
        <v>279</v>
      </c>
      <c r="D88" s="342" t="s">
        <v>1329</v>
      </c>
      <c r="E88" s="342" t="s">
        <v>281</v>
      </c>
      <c r="F88" s="356">
        <v>44897</v>
      </c>
    </row>
    <row r="89" spans="1:6" x14ac:dyDescent="0.3">
      <c r="A89" s="342" t="s">
        <v>245</v>
      </c>
      <c r="B89" s="358">
        <v>4.5999999999999996</v>
      </c>
      <c r="C89" s="342" t="s">
        <v>279</v>
      </c>
      <c r="D89" s="342" t="s">
        <v>1330</v>
      </c>
      <c r="E89" s="342" t="s">
        <v>281</v>
      </c>
      <c r="F89" s="356">
        <v>44897</v>
      </c>
    </row>
    <row r="90" spans="1:6" x14ac:dyDescent="0.3">
      <c r="A90" s="342" t="s">
        <v>245</v>
      </c>
      <c r="B90" s="358">
        <v>4.5999999999999996</v>
      </c>
      <c r="C90" s="342" t="s">
        <v>254</v>
      </c>
      <c r="D90" s="342" t="s">
        <v>1331</v>
      </c>
      <c r="E90" s="342" t="s">
        <v>281</v>
      </c>
      <c r="F90" s="356">
        <v>44897</v>
      </c>
    </row>
    <row r="91" spans="1:6" x14ac:dyDescent="0.3">
      <c r="A91" s="342" t="s">
        <v>245</v>
      </c>
      <c r="B91" s="358">
        <v>4.5999999999999996</v>
      </c>
      <c r="C91" s="342" t="s">
        <v>259</v>
      </c>
      <c r="D91" s="342" t="s">
        <v>1332</v>
      </c>
      <c r="E91" s="342" t="s">
        <v>281</v>
      </c>
      <c r="F91" s="356">
        <v>44897</v>
      </c>
    </row>
    <row r="92" spans="1:6" x14ac:dyDescent="0.3">
      <c r="A92" s="342" t="s">
        <v>245</v>
      </c>
      <c r="B92" s="358">
        <v>4.5999999999999996</v>
      </c>
      <c r="C92" s="342" t="s">
        <v>1333</v>
      </c>
      <c r="D92" s="342" t="s">
        <v>1334</v>
      </c>
      <c r="E92" s="342" t="s">
        <v>281</v>
      </c>
      <c r="F92" s="356">
        <v>44897</v>
      </c>
    </row>
    <row r="93" spans="1:6" x14ac:dyDescent="0.3">
      <c r="A93" s="342" t="s">
        <v>245</v>
      </c>
      <c r="B93" s="358">
        <v>4.5999999999999996</v>
      </c>
      <c r="C93" s="342" t="s">
        <v>171</v>
      </c>
      <c r="D93" s="360" t="s">
        <v>1352</v>
      </c>
      <c r="E93" s="342" t="s">
        <v>281</v>
      </c>
      <c r="F93" s="356">
        <v>44929</v>
      </c>
    </row>
    <row r="94" spans="1:6" x14ac:dyDescent="0.3">
      <c r="A94" s="342" t="s">
        <v>245</v>
      </c>
      <c r="B94" s="358">
        <v>4.5999999999999996</v>
      </c>
      <c r="C94" s="342" t="s">
        <v>483</v>
      </c>
      <c r="D94" s="360" t="s">
        <v>1335</v>
      </c>
      <c r="E94" s="342" t="s">
        <v>281</v>
      </c>
      <c r="F94" s="356">
        <v>44900</v>
      </c>
    </row>
    <row r="95" spans="1:6" x14ac:dyDescent="0.3">
      <c r="A95" s="376"/>
      <c r="B95" s="377"/>
      <c r="C95" s="376"/>
      <c r="D95" s="376"/>
      <c r="E95" s="376"/>
      <c r="F95" s="376"/>
    </row>
    <row r="96" spans="1:6" x14ac:dyDescent="0.3">
      <c r="A96" s="342" t="s">
        <v>245</v>
      </c>
      <c r="B96" s="358">
        <v>4.7</v>
      </c>
      <c r="C96" s="342" t="s">
        <v>279</v>
      </c>
      <c r="D96" s="342" t="s">
        <v>1329</v>
      </c>
      <c r="E96" s="342" t="s">
        <v>1353</v>
      </c>
      <c r="F96" s="356">
        <v>45264</v>
      </c>
    </row>
    <row r="97" spans="1:6" x14ac:dyDescent="0.3">
      <c r="A97" s="342" t="s">
        <v>245</v>
      </c>
      <c r="B97" s="358">
        <v>4.7</v>
      </c>
      <c r="C97" s="342" t="s">
        <v>279</v>
      </c>
      <c r="D97" s="342" t="s">
        <v>1330</v>
      </c>
      <c r="E97" s="342" t="s">
        <v>1353</v>
      </c>
      <c r="F97" s="356">
        <v>45264</v>
      </c>
    </row>
    <row r="98" spans="1:6" x14ac:dyDescent="0.3">
      <c r="A98" s="342" t="s">
        <v>245</v>
      </c>
      <c r="B98" s="358">
        <v>4.7</v>
      </c>
      <c r="C98" s="342" t="s">
        <v>483</v>
      </c>
      <c r="D98" s="360" t="s">
        <v>1959</v>
      </c>
      <c r="E98" s="342" t="s">
        <v>1353</v>
      </c>
      <c r="F98" s="356">
        <v>45266</v>
      </c>
    </row>
    <row r="99" spans="1:6" x14ac:dyDescent="0.3">
      <c r="A99" s="342" t="s">
        <v>245</v>
      </c>
      <c r="B99" s="358">
        <v>4.7</v>
      </c>
      <c r="C99" s="342" t="s">
        <v>167</v>
      </c>
      <c r="D99" s="342" t="s">
        <v>1960</v>
      </c>
      <c r="E99" s="342" t="s">
        <v>1353</v>
      </c>
      <c r="F99" s="356">
        <v>45268</v>
      </c>
    </row>
    <row r="100" spans="1:6" x14ac:dyDescent="0.3">
      <c r="A100" s="342" t="s">
        <v>245</v>
      </c>
      <c r="B100" s="358">
        <v>4.7</v>
      </c>
      <c r="C100" s="342" t="s">
        <v>486</v>
      </c>
      <c r="D100" s="342" t="s">
        <v>1962</v>
      </c>
      <c r="E100" s="342" t="s">
        <v>1353</v>
      </c>
      <c r="F100" s="356">
        <v>45268</v>
      </c>
    </row>
    <row r="101" spans="1:6" x14ac:dyDescent="0.3">
      <c r="A101" s="342" t="s">
        <v>245</v>
      </c>
      <c r="B101" s="358">
        <v>4.7</v>
      </c>
      <c r="C101" s="342" t="s">
        <v>486</v>
      </c>
      <c r="D101" s="342" t="s">
        <v>1963</v>
      </c>
      <c r="E101" s="342" t="s">
        <v>1353</v>
      </c>
      <c r="F101" s="356">
        <v>45268</v>
      </c>
    </row>
    <row r="102" spans="1:6" x14ac:dyDescent="0.3">
      <c r="A102" s="342" t="s">
        <v>245</v>
      </c>
      <c r="B102" s="358">
        <v>4.7</v>
      </c>
      <c r="C102" s="342" t="s">
        <v>486</v>
      </c>
      <c r="D102" s="342" t="s">
        <v>1964</v>
      </c>
      <c r="E102" s="342" t="s">
        <v>1353</v>
      </c>
      <c r="F102" s="356">
        <v>45268</v>
      </c>
    </row>
    <row r="103" spans="1:6" x14ac:dyDescent="0.3">
      <c r="A103" s="342" t="s">
        <v>245</v>
      </c>
      <c r="B103" s="358">
        <v>4.7</v>
      </c>
      <c r="C103" s="342" t="s">
        <v>454</v>
      </c>
      <c r="D103" s="342" t="s">
        <v>1967</v>
      </c>
      <c r="E103" s="342" t="s">
        <v>1353</v>
      </c>
      <c r="F103" s="356">
        <v>45268</v>
      </c>
    </row>
    <row r="104" spans="1:6" x14ac:dyDescent="0.3">
      <c r="A104" s="443" t="s">
        <v>245</v>
      </c>
      <c r="B104" s="444">
        <v>4.7</v>
      </c>
      <c r="C104" s="443" t="s">
        <v>167</v>
      </c>
      <c r="D104" s="445" t="s">
        <v>1970</v>
      </c>
      <c r="E104" s="443" t="s">
        <v>1353</v>
      </c>
      <c r="F104" s="355">
        <v>45271</v>
      </c>
    </row>
    <row r="105" spans="1:6" x14ac:dyDescent="0.3">
      <c r="A105" s="342" t="s">
        <v>245</v>
      </c>
      <c r="B105" s="358">
        <v>4.7</v>
      </c>
      <c r="C105" s="342" t="s">
        <v>171</v>
      </c>
      <c r="D105" s="360" t="s">
        <v>1971</v>
      </c>
      <c r="E105" s="342" t="s">
        <v>1353</v>
      </c>
      <c r="F105" s="356">
        <v>44928</v>
      </c>
    </row>
    <row r="106" spans="1:6" x14ac:dyDescent="0.3">
      <c r="A106" s="376"/>
      <c r="B106" s="377"/>
      <c r="C106" s="376"/>
      <c r="D106" s="376"/>
      <c r="E106" s="376"/>
      <c r="F106" s="376"/>
    </row>
    <row r="107" spans="1:6" x14ac:dyDescent="0.3">
      <c r="A107" s="342" t="s">
        <v>245</v>
      </c>
      <c r="B107" s="358">
        <v>4.8</v>
      </c>
      <c r="C107" s="342" t="s">
        <v>279</v>
      </c>
      <c r="D107" s="342" t="s">
        <v>1329</v>
      </c>
      <c r="E107" s="342" t="s">
        <v>1353</v>
      </c>
      <c r="F107" s="356">
        <v>45638</v>
      </c>
    </row>
    <row r="108" spans="1:6" x14ac:dyDescent="0.3">
      <c r="A108" s="342" t="s">
        <v>245</v>
      </c>
      <c r="B108" s="358">
        <v>4.8</v>
      </c>
      <c r="C108" s="342" t="s">
        <v>279</v>
      </c>
      <c r="D108" s="342" t="s">
        <v>1330</v>
      </c>
      <c r="E108" s="342" t="s">
        <v>1353</v>
      </c>
      <c r="F108" s="356">
        <v>45639</v>
      </c>
    </row>
    <row r="109" spans="1:6" x14ac:dyDescent="0.3">
      <c r="A109" s="342" t="s">
        <v>245</v>
      </c>
      <c r="B109" s="358">
        <v>4.8</v>
      </c>
      <c r="C109" s="342" t="s">
        <v>483</v>
      </c>
      <c r="D109" s="360" t="s">
        <v>1976</v>
      </c>
      <c r="E109" s="342" t="s">
        <v>1353</v>
      </c>
      <c r="F109" s="356">
        <v>45639</v>
      </c>
    </row>
    <row r="110" spans="1:6" x14ac:dyDescent="0.3">
      <c r="A110" s="342" t="s">
        <v>245</v>
      </c>
      <c r="B110" s="358">
        <v>4.8</v>
      </c>
      <c r="C110" s="342" t="s">
        <v>486</v>
      </c>
      <c r="D110" s="342" t="s">
        <v>1973</v>
      </c>
      <c r="E110" s="342" t="s">
        <v>1353</v>
      </c>
      <c r="F110" s="356">
        <v>45638</v>
      </c>
    </row>
    <row r="111" spans="1:6" x14ac:dyDescent="0.3">
      <c r="A111" s="342" t="s">
        <v>245</v>
      </c>
      <c r="B111" s="358">
        <v>4.8</v>
      </c>
      <c r="C111" s="342" t="s">
        <v>486</v>
      </c>
      <c r="D111" s="342" t="s">
        <v>1974</v>
      </c>
      <c r="E111" s="342" t="s">
        <v>1353</v>
      </c>
      <c r="F111" s="356">
        <v>45638</v>
      </c>
    </row>
    <row r="112" spans="1:6" x14ac:dyDescent="0.3">
      <c r="A112" s="342" t="s">
        <v>245</v>
      </c>
      <c r="B112" s="358">
        <v>4.8</v>
      </c>
      <c r="C112" s="342" t="s">
        <v>486</v>
      </c>
      <c r="D112" s="342" t="s">
        <v>1975</v>
      </c>
      <c r="E112" s="342" t="s">
        <v>1353</v>
      </c>
      <c r="F112" s="356">
        <v>45638</v>
      </c>
    </row>
    <row r="113" spans="1:6" x14ac:dyDescent="0.3">
      <c r="A113" s="342" t="s">
        <v>245</v>
      </c>
      <c r="B113" s="358">
        <v>4.8</v>
      </c>
      <c r="C113" s="342" t="s">
        <v>486</v>
      </c>
      <c r="D113" s="342" t="s">
        <v>1964</v>
      </c>
      <c r="E113" s="342" t="s">
        <v>1353</v>
      </c>
      <c r="F113" s="356">
        <v>45638</v>
      </c>
    </row>
    <row r="114" spans="1:6" ht="28.8" x14ac:dyDescent="0.3">
      <c r="A114" s="342" t="s">
        <v>245</v>
      </c>
      <c r="B114" s="358">
        <v>4.8</v>
      </c>
      <c r="C114" s="342" t="s">
        <v>167</v>
      </c>
      <c r="D114" s="354" t="s">
        <v>1972</v>
      </c>
      <c r="E114" s="342" t="s">
        <v>1353</v>
      </c>
      <c r="F114" s="356">
        <v>45638</v>
      </c>
    </row>
    <row r="115" spans="1:6" x14ac:dyDescent="0.3">
      <c r="A115" s="342" t="s">
        <v>245</v>
      </c>
      <c r="B115" s="358">
        <v>4.8</v>
      </c>
      <c r="C115" s="342" t="s">
        <v>254</v>
      </c>
      <c r="D115" s="342" t="s">
        <v>1981</v>
      </c>
      <c r="E115" s="342" t="s">
        <v>1353</v>
      </c>
      <c r="F115" s="356">
        <v>45639</v>
      </c>
    </row>
    <row r="116" spans="1:6" x14ac:dyDescent="0.3">
      <c r="A116" s="342" t="s">
        <v>245</v>
      </c>
      <c r="B116" s="358">
        <v>4.8</v>
      </c>
      <c r="C116" s="342" t="s">
        <v>268</v>
      </c>
      <c r="D116" s="342" t="s">
        <v>1983</v>
      </c>
      <c r="E116" s="342" t="s">
        <v>1353</v>
      </c>
      <c r="F116" s="356">
        <v>45639</v>
      </c>
    </row>
    <row r="117" spans="1:6" x14ac:dyDescent="0.3">
      <c r="A117" s="342" t="s">
        <v>245</v>
      </c>
      <c r="B117" s="358">
        <v>4.8</v>
      </c>
      <c r="C117" s="342" t="s">
        <v>171</v>
      </c>
      <c r="D117" s="360" t="s">
        <v>1989</v>
      </c>
      <c r="E117" s="342" t="s">
        <v>1353</v>
      </c>
      <c r="F117" s="356">
        <v>45659</v>
      </c>
    </row>
    <row r="118" spans="1:6" ht="100.8" x14ac:dyDescent="0.3">
      <c r="A118" s="342" t="s">
        <v>245</v>
      </c>
      <c r="B118" s="358">
        <v>4.8</v>
      </c>
      <c r="C118" s="342" t="s">
        <v>268</v>
      </c>
      <c r="D118" s="354" t="s">
        <v>1984</v>
      </c>
      <c r="E118" s="342" t="s">
        <v>1353</v>
      </c>
      <c r="F118" s="356">
        <v>45652</v>
      </c>
    </row>
    <row r="119" spans="1:6" x14ac:dyDescent="0.3">
      <c r="A119" s="342" t="s">
        <v>245</v>
      </c>
      <c r="B119" s="358">
        <v>4.8</v>
      </c>
      <c r="C119" s="342" t="s">
        <v>254</v>
      </c>
      <c r="D119" s="342" t="s">
        <v>1985</v>
      </c>
      <c r="E119" s="342" t="s">
        <v>1353</v>
      </c>
      <c r="F119" s="356">
        <v>45652</v>
      </c>
    </row>
    <row r="120" spans="1:6" x14ac:dyDescent="0.3">
      <c r="A120" s="342" t="s">
        <v>245</v>
      </c>
      <c r="B120" s="358">
        <v>4.8</v>
      </c>
      <c r="C120" s="342" t="s">
        <v>244</v>
      </c>
      <c r="D120" s="342" t="s">
        <v>1986</v>
      </c>
      <c r="E120" s="342" t="s">
        <v>1353</v>
      </c>
      <c r="F120" s="356">
        <v>45652</v>
      </c>
    </row>
    <row r="121" spans="1:6" x14ac:dyDescent="0.3">
      <c r="A121" s="342" t="s">
        <v>245</v>
      </c>
      <c r="B121" s="358">
        <v>4.8</v>
      </c>
      <c r="C121" s="342" t="s">
        <v>171</v>
      </c>
      <c r="D121" s="342" t="s">
        <v>1988</v>
      </c>
      <c r="E121" s="342" t="s">
        <v>1353</v>
      </c>
      <c r="F121" s="356">
        <v>45652</v>
      </c>
    </row>
    <row r="122" spans="1:6" ht="30" customHeight="1" x14ac:dyDescent="0.3">
      <c r="A122" s="342" t="s">
        <v>245</v>
      </c>
      <c r="B122" s="358">
        <v>4.8</v>
      </c>
      <c r="C122" s="342" t="s">
        <v>254</v>
      </c>
      <c r="D122" s="354" t="s">
        <v>1987</v>
      </c>
      <c r="E122" s="342" t="s">
        <v>1353</v>
      </c>
      <c r="F122" s="356">
        <v>45652</v>
      </c>
    </row>
    <row r="123" spans="1:6" x14ac:dyDescent="0.3">
      <c r="A123" s="376"/>
      <c r="B123" s="377"/>
      <c r="C123" s="376"/>
      <c r="D123" s="376"/>
      <c r="E123" s="376"/>
      <c r="F123" s="376"/>
    </row>
    <row r="124" spans="1:6" x14ac:dyDescent="0.3">
      <c r="A124" s="500" t="s">
        <v>245</v>
      </c>
      <c r="B124" s="501">
        <v>4.9000000000000004</v>
      </c>
      <c r="C124" s="500" t="s">
        <v>279</v>
      </c>
      <c r="D124" s="500" t="s">
        <v>1329</v>
      </c>
      <c r="E124" s="500" t="s">
        <v>1353</v>
      </c>
      <c r="F124" s="502">
        <v>45996</v>
      </c>
    </row>
    <row r="125" spans="1:6" x14ac:dyDescent="0.3">
      <c r="A125" s="500" t="s">
        <v>245</v>
      </c>
      <c r="B125" s="501">
        <v>4.9000000000000004</v>
      </c>
      <c r="C125" s="500" t="s">
        <v>279</v>
      </c>
      <c r="D125" s="500" t="s">
        <v>1330</v>
      </c>
      <c r="E125" s="500" t="s">
        <v>1353</v>
      </c>
      <c r="F125" s="502">
        <v>45996</v>
      </c>
    </row>
    <row r="126" spans="1:6" ht="43.2" x14ac:dyDescent="0.3">
      <c r="A126" s="500" t="s">
        <v>245</v>
      </c>
      <c r="B126" s="501">
        <v>4.9000000000000004</v>
      </c>
      <c r="C126" s="500" t="s">
        <v>268</v>
      </c>
      <c r="D126" s="503" t="s">
        <v>2017</v>
      </c>
      <c r="E126" s="500" t="s">
        <v>1353</v>
      </c>
      <c r="F126" s="502">
        <v>45996</v>
      </c>
    </row>
    <row r="127" spans="1:6" x14ac:dyDescent="0.3">
      <c r="A127" s="500" t="s">
        <v>245</v>
      </c>
      <c r="B127" s="501">
        <v>4.9000000000000004</v>
      </c>
      <c r="C127" s="504" t="s">
        <v>268</v>
      </c>
      <c r="D127" s="505" t="s">
        <v>1999</v>
      </c>
      <c r="E127" s="500" t="s">
        <v>1353</v>
      </c>
      <c r="F127" s="502">
        <v>45996</v>
      </c>
    </row>
    <row r="128" spans="1:6" x14ac:dyDescent="0.3">
      <c r="A128" s="500" t="s">
        <v>245</v>
      </c>
      <c r="B128" s="501">
        <v>4.9000000000000004</v>
      </c>
      <c r="C128" s="504" t="s">
        <v>171</v>
      </c>
      <c r="D128" s="505" t="s">
        <v>2011</v>
      </c>
      <c r="E128" s="500" t="s">
        <v>1353</v>
      </c>
      <c r="F128" s="502">
        <v>45996</v>
      </c>
    </row>
    <row r="129" spans="1:6" x14ac:dyDescent="0.3">
      <c r="A129" s="500" t="s">
        <v>245</v>
      </c>
      <c r="B129" s="501">
        <v>4.9000000000000004</v>
      </c>
      <c r="C129" s="504" t="s">
        <v>171</v>
      </c>
      <c r="D129" s="505" t="s">
        <v>2018</v>
      </c>
      <c r="E129" s="500" t="s">
        <v>1353</v>
      </c>
      <c r="F129" s="502">
        <v>45996</v>
      </c>
    </row>
    <row r="130" spans="1:6" x14ac:dyDescent="0.3">
      <c r="A130" s="500" t="s">
        <v>245</v>
      </c>
      <c r="B130" s="501">
        <v>4.9000000000000004</v>
      </c>
      <c r="C130" s="504" t="s">
        <v>171</v>
      </c>
      <c r="D130" s="505" t="s">
        <v>2023</v>
      </c>
      <c r="E130" s="500" t="s">
        <v>1353</v>
      </c>
      <c r="F130" s="502">
        <v>45662</v>
      </c>
    </row>
    <row r="131" spans="1:6" x14ac:dyDescent="0.3">
      <c r="A131" s="500" t="s">
        <v>245</v>
      </c>
      <c r="B131" s="501">
        <v>4.9000000000000004</v>
      </c>
      <c r="C131" s="504" t="s">
        <v>171</v>
      </c>
      <c r="D131" s="505" t="s">
        <v>2022</v>
      </c>
      <c r="E131" s="500" t="s">
        <v>1353</v>
      </c>
      <c r="F131" s="502">
        <v>46037</v>
      </c>
    </row>
    <row r="132" spans="1:6" x14ac:dyDescent="0.3">
      <c r="A132" s="500" t="s">
        <v>245</v>
      </c>
      <c r="B132" s="501">
        <v>4.9000000000000004</v>
      </c>
      <c r="C132" s="504" t="s">
        <v>171</v>
      </c>
      <c r="D132" s="505" t="s">
        <v>2024</v>
      </c>
      <c r="E132" s="500"/>
      <c r="F132" s="502"/>
    </row>
    <row r="133" spans="1:6" x14ac:dyDescent="0.3">
      <c r="A133" s="500" t="s">
        <v>245</v>
      </c>
      <c r="B133" s="501">
        <v>4.9000000000000004</v>
      </c>
      <c r="C133" s="504" t="s">
        <v>254</v>
      </c>
      <c r="D133" s="505" t="s">
        <v>2014</v>
      </c>
      <c r="E133" s="500" t="s">
        <v>1353</v>
      </c>
      <c r="F133" s="502">
        <v>45996</v>
      </c>
    </row>
    <row r="134" spans="1:6" x14ac:dyDescent="0.3">
      <c r="A134" s="500" t="s">
        <v>245</v>
      </c>
      <c r="B134" s="501">
        <v>4.9000000000000004</v>
      </c>
      <c r="C134" s="504" t="s">
        <v>254</v>
      </c>
      <c r="D134" s="505" t="s">
        <v>1997</v>
      </c>
      <c r="E134" s="500" t="s">
        <v>1353</v>
      </c>
      <c r="F134" s="502">
        <v>45996</v>
      </c>
    </row>
    <row r="135" spans="1:6" x14ac:dyDescent="0.3">
      <c r="A135" s="500" t="s">
        <v>245</v>
      </c>
      <c r="B135" s="501">
        <v>4.9000000000000004</v>
      </c>
      <c r="C135" s="504" t="s">
        <v>254</v>
      </c>
      <c r="D135" s="505" t="s">
        <v>1998</v>
      </c>
      <c r="E135" s="500" t="s">
        <v>1353</v>
      </c>
      <c r="F135" s="502">
        <v>45996</v>
      </c>
    </row>
    <row r="136" spans="1:6" x14ac:dyDescent="0.3">
      <c r="A136" s="500" t="s">
        <v>245</v>
      </c>
      <c r="B136" s="501">
        <v>4.9000000000000004</v>
      </c>
      <c r="C136" s="504" t="s">
        <v>254</v>
      </c>
      <c r="D136" s="505" t="s">
        <v>2020</v>
      </c>
      <c r="E136" s="500" t="s">
        <v>1353</v>
      </c>
      <c r="F136" s="502">
        <v>46037</v>
      </c>
    </row>
    <row r="137" spans="1:6" ht="28.8" x14ac:dyDescent="0.3">
      <c r="A137" s="500" t="s">
        <v>245</v>
      </c>
      <c r="B137" s="501">
        <v>4.9000000000000004</v>
      </c>
      <c r="C137" s="504" t="s">
        <v>259</v>
      </c>
      <c r="D137" s="505" t="s">
        <v>2013</v>
      </c>
      <c r="E137" s="500" t="s">
        <v>1353</v>
      </c>
      <c r="F137" s="502">
        <v>45996</v>
      </c>
    </row>
    <row r="138" spans="1:6" x14ac:dyDescent="0.3">
      <c r="A138" s="506" t="s">
        <v>245</v>
      </c>
      <c r="B138" s="507">
        <v>4.9000000000000004</v>
      </c>
      <c r="C138" s="508" t="s">
        <v>259</v>
      </c>
      <c r="D138" s="509" t="s">
        <v>2009</v>
      </c>
      <c r="E138" s="506" t="s">
        <v>1353</v>
      </c>
      <c r="F138" s="510">
        <v>45996</v>
      </c>
    </row>
    <row r="139" spans="1:6" x14ac:dyDescent="0.3">
      <c r="A139" s="500" t="s">
        <v>245</v>
      </c>
      <c r="B139" s="501">
        <v>4.9000000000000004</v>
      </c>
      <c r="C139" s="504" t="s">
        <v>259</v>
      </c>
      <c r="D139" s="505" t="s">
        <v>1996</v>
      </c>
      <c r="E139" s="500" t="s">
        <v>1353</v>
      </c>
      <c r="F139" s="502">
        <v>45996</v>
      </c>
    </row>
    <row r="140" spans="1:6" x14ac:dyDescent="0.3">
      <c r="A140" s="500" t="s">
        <v>245</v>
      </c>
      <c r="B140" s="501">
        <v>4.9000000000000004</v>
      </c>
      <c r="C140" s="500" t="s">
        <v>483</v>
      </c>
      <c r="D140" s="506" t="s">
        <v>1991</v>
      </c>
      <c r="E140" s="500" t="s">
        <v>1353</v>
      </c>
      <c r="F140" s="502">
        <v>45996</v>
      </c>
    </row>
    <row r="141" spans="1:6" x14ac:dyDescent="0.3">
      <c r="A141" s="342" t="s">
        <v>245</v>
      </c>
      <c r="B141" s="358">
        <v>4.9000000000000004</v>
      </c>
      <c r="C141" s="342" t="s">
        <v>486</v>
      </c>
      <c r="D141" s="354" t="s">
        <v>2021</v>
      </c>
      <c r="E141" s="342" t="s">
        <v>1353</v>
      </c>
      <c r="F141" s="356">
        <v>46037</v>
      </c>
    </row>
    <row r="142" spans="1:6" x14ac:dyDescent="0.3">
      <c r="C142" s="472"/>
      <c r="D142" s="473"/>
      <c r="F142" s="356"/>
    </row>
    <row r="143" spans="1:6" x14ac:dyDescent="0.3">
      <c r="C143" s="472"/>
      <c r="D143" s="473"/>
      <c r="F143" s="356"/>
    </row>
    <row r="144" spans="1:6" x14ac:dyDescent="0.3">
      <c r="C144" s="472"/>
      <c r="D144" s="473"/>
      <c r="F144" s="356"/>
    </row>
    <row r="145" spans="1:6" x14ac:dyDescent="0.3">
      <c r="C145" s="472"/>
      <c r="D145" s="473"/>
      <c r="F145" s="356"/>
    </row>
    <row r="146" spans="1:6" x14ac:dyDescent="0.3">
      <c r="C146" s="472"/>
      <c r="D146" s="473"/>
      <c r="F146" s="356"/>
    </row>
    <row r="147" spans="1:6" x14ac:dyDescent="0.3">
      <c r="A147" s="360"/>
      <c r="B147" s="409"/>
      <c r="C147" s="491"/>
      <c r="D147" s="492"/>
      <c r="E147" s="360"/>
      <c r="F147" s="410"/>
    </row>
    <row r="149" spans="1:6" x14ac:dyDescent="0.3">
      <c r="D149" s="354"/>
    </row>
  </sheetData>
  <sheetProtection algorithmName="SHA-512" hashValue="kGFbnU895Xe+QsHea6MDG6m17pXX5oHrqk2zD2l7NLp2YpNCdkKo4HRzV4mxD4NKVLPTkRrHj0Iu2sQQ1aDT4A==" saltValue="XessJIMYX5RaTR3c+2be7Q==" spinCount="100000" sheet="1" objects="1" scenarios="1"/>
  <autoFilter ref="A7:F7" xr:uid="{00000000-0009-0000-0000-000000000000}"/>
  <pageMargins left="0.7" right="0.7" top="0.75" bottom="0.75" header="0.3" footer="0.3"/>
  <pageSetup orientation="portrait" horizontalDpi="1200" verticalDpi="1200" r:id="rId1"/>
  <headerFooter>
    <oddFooter>&amp;L&amp;1#&amp;"Calibri"&amp;9&amp;K0000FFFHLBank San Francisco | 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pageSetUpPr autoPageBreaks="0"/>
  </sheetPr>
  <dimension ref="A1:XFC72"/>
  <sheetViews>
    <sheetView showGridLines="0" zoomScaleNormal="100" zoomScaleSheetLayoutView="100" workbookViewId="0">
      <selection activeCell="C4" sqref="C4"/>
    </sheetView>
  </sheetViews>
  <sheetFormatPr defaultColWidth="0" defaultRowHeight="13.2" zeroHeight="1" x14ac:dyDescent="0.25"/>
  <cols>
    <col min="1" max="1" width="10.44140625" style="134" customWidth="1"/>
    <col min="2" max="2" width="8" style="134" customWidth="1"/>
    <col min="3" max="3" width="57.88671875" style="134" customWidth="1"/>
    <col min="4" max="4" width="13" style="134" customWidth="1"/>
    <col min="5" max="5" width="12" style="134" customWidth="1"/>
    <col min="6" max="6" width="12.88671875" style="136" bestFit="1" customWidth="1"/>
    <col min="7" max="7" width="4.33203125" style="134" customWidth="1"/>
    <col min="8" max="8" width="8.77734375" style="134" hidden="1"/>
    <col min="9" max="9" width="3.77734375" style="134" hidden="1"/>
    <col min="10" max="10" width="8" style="134" hidden="1"/>
    <col min="11" max="11" width="6.21875" style="134" hidden="1"/>
    <col min="12" max="12" width="9" style="134" hidden="1"/>
    <col min="13" max="13" width="8.6640625" style="134" hidden="1"/>
    <col min="14" max="14" width="12.33203125" style="134" hidden="1"/>
    <col min="15" max="15" width="6.5546875" style="134" hidden="1"/>
    <col min="16" max="255" width="9.109375" style="134" hidden="1"/>
    <col min="256" max="16383" width="0.33203125" style="134" hidden="1"/>
    <col min="16384" max="16384" width="0.5546875" style="134" hidden="1"/>
  </cols>
  <sheetData>
    <row r="1" spans="1:15" ht="17.399999999999999" x14ac:dyDescent="0.25">
      <c r="A1" s="793" t="s">
        <v>168</v>
      </c>
      <c r="B1" s="793"/>
      <c r="C1" s="793"/>
      <c r="D1" s="793"/>
      <c r="E1" s="793"/>
      <c r="F1" s="793"/>
      <c r="G1" s="200"/>
      <c r="H1" s="133"/>
      <c r="I1" s="133"/>
    </row>
    <row r="2" spans="1:15" x14ac:dyDescent="0.25">
      <c r="A2" s="794" t="str">
        <f>'Home Buyer Information'!B2</f>
        <v>Version 4.9 Updated 1/1/26</v>
      </c>
      <c r="B2" s="794"/>
      <c r="C2" s="794"/>
      <c r="D2" s="794"/>
      <c r="E2" s="794"/>
      <c r="F2" s="794"/>
      <c r="G2" s="173"/>
      <c r="H2" s="135"/>
      <c r="I2" s="135"/>
    </row>
    <row r="3" spans="1:15" ht="24" customHeight="1" x14ac:dyDescent="0.25"/>
    <row r="4" spans="1:15" s="139" customFormat="1" ht="15" customHeight="1" x14ac:dyDescent="0.25">
      <c r="A4" s="796" t="s">
        <v>85</v>
      </c>
      <c r="B4" s="797"/>
      <c r="C4" s="338" t="str">
        <f>IF('Home Buyer Information'!C3="","",'Home Buyer Information'!C3)</f>
        <v/>
      </c>
      <c r="D4" s="795" t="s">
        <v>147</v>
      </c>
      <c r="E4" s="626"/>
      <c r="F4" s="204">
        <v>2025</v>
      </c>
      <c r="G4" s="137"/>
      <c r="H4" s="134" cm="1">
        <f t="array" ref="H4">_xlfn.IFS(F4=2026,H24,F4=2025,H23,F4=2024,H22,F4=2023,H21,F4=2022,H21,F4&lt;2022,H20)</f>
        <v>3</v>
      </c>
      <c r="I4" s="138"/>
      <c r="J4" s="138"/>
    </row>
    <row r="5" spans="1:15" ht="13.5" customHeight="1" x14ac:dyDescent="0.25">
      <c r="A5" s="468"/>
      <c r="B5" s="468"/>
      <c r="C5" s="469"/>
      <c r="D5" s="470"/>
      <c r="E5" s="471"/>
      <c r="F5" s="467"/>
      <c r="G5" s="141"/>
      <c r="I5" s="203"/>
      <c r="J5" s="141"/>
      <c r="K5" s="142"/>
      <c r="L5" s="143"/>
      <c r="M5" s="143"/>
      <c r="N5" s="143"/>
      <c r="O5" s="143"/>
    </row>
    <row r="6" spans="1:15" ht="12.75" customHeight="1" x14ac:dyDescent="0.25">
      <c r="A6" s="798" t="s">
        <v>1994</v>
      </c>
      <c r="B6" s="798"/>
      <c r="C6" s="798"/>
      <c r="D6" s="798"/>
      <c r="E6" s="798"/>
      <c r="F6" s="798"/>
      <c r="I6"/>
      <c r="J6" s="141">
        <v>2009</v>
      </c>
      <c r="K6" s="142">
        <v>15000</v>
      </c>
      <c r="L6" s="143">
        <v>45000</v>
      </c>
      <c r="M6" s="143">
        <v>12</v>
      </c>
      <c r="N6" s="447">
        <f>M6/(L6-K6)</f>
        <v>4.0000000000000002E-4</v>
      </c>
      <c r="O6" s="143"/>
    </row>
    <row r="7" spans="1:15" ht="12.75" customHeight="1" x14ac:dyDescent="0.25">
      <c r="A7" s="788" t="s">
        <v>116</v>
      </c>
      <c r="B7" s="789"/>
      <c r="C7" s="789"/>
      <c r="D7" s="790"/>
      <c r="E7" s="144">
        <f>IF('Home Buyer Information'!R6="",0,'Home Buyer Information'!R6)</f>
        <v>0</v>
      </c>
      <c r="F7" s="145" t="s">
        <v>117</v>
      </c>
      <c r="I7"/>
      <c r="J7" s="141">
        <v>2010</v>
      </c>
      <c r="K7" s="142">
        <v>15000</v>
      </c>
      <c r="L7" s="143">
        <v>45000</v>
      </c>
      <c r="M7" s="143">
        <v>12</v>
      </c>
      <c r="N7" s="447">
        <f t="shared" ref="N7:N22" si="0">M7/(L7-K7)</f>
        <v>4.0000000000000002E-4</v>
      </c>
      <c r="O7" s="143"/>
    </row>
    <row r="8" spans="1:15" ht="12.75" customHeight="1" x14ac:dyDescent="0.25">
      <c r="A8" s="788" t="s">
        <v>118</v>
      </c>
      <c r="B8" s="789"/>
      <c r="C8" s="789"/>
      <c r="D8" s="790"/>
      <c r="E8" s="144">
        <f>IF('Home Buyer Information'!L11="",0,'Home Buyer Information'!L11)</f>
        <v>0</v>
      </c>
      <c r="F8" s="145" t="s">
        <v>119</v>
      </c>
      <c r="I8" s="141"/>
      <c r="J8" s="141">
        <v>2011</v>
      </c>
      <c r="K8" s="142">
        <v>15000</v>
      </c>
      <c r="L8" s="143">
        <v>45000</v>
      </c>
      <c r="M8" s="143">
        <v>12</v>
      </c>
      <c r="N8" s="447">
        <f t="shared" si="0"/>
        <v>4.0000000000000002E-4</v>
      </c>
      <c r="O8" s="143"/>
    </row>
    <row r="9" spans="1:15" ht="12.75" customHeight="1" x14ac:dyDescent="0.25">
      <c r="A9" s="788" t="s">
        <v>120</v>
      </c>
      <c r="B9" s="789"/>
      <c r="C9" s="789"/>
      <c r="D9" s="790"/>
      <c r="E9" s="144">
        <f>IF(E7&gt;0,E7/E8,0)</f>
        <v>0</v>
      </c>
      <c r="F9" s="145" t="s">
        <v>121</v>
      </c>
      <c r="I9" s="141"/>
      <c r="J9" s="141">
        <v>2012</v>
      </c>
      <c r="K9" s="142">
        <v>15000</v>
      </c>
      <c r="L9" s="143">
        <v>45000</v>
      </c>
      <c r="M9" s="143">
        <v>12</v>
      </c>
      <c r="N9" s="447">
        <f t="shared" si="0"/>
        <v>4.0000000000000002E-4</v>
      </c>
      <c r="O9" s="143"/>
    </row>
    <row r="10" spans="1:15" ht="12.75" customHeight="1" x14ac:dyDescent="0.25">
      <c r="A10" s="788" t="s">
        <v>169</v>
      </c>
      <c r="B10" s="789"/>
      <c r="C10" s="789"/>
      <c r="D10" s="790"/>
      <c r="E10" s="144">
        <f>INDEX(L6:L22,MATCH(F4,J6:J22,0))</f>
        <v>80000</v>
      </c>
      <c r="F10" s="145" t="s">
        <v>122</v>
      </c>
      <c r="I10" s="141"/>
      <c r="J10" s="141">
        <v>2013</v>
      </c>
      <c r="K10" s="142">
        <v>15000</v>
      </c>
      <c r="L10" s="143">
        <v>45000</v>
      </c>
      <c r="M10" s="143">
        <v>12</v>
      </c>
      <c r="N10" s="447">
        <f t="shared" si="0"/>
        <v>4.0000000000000002E-4</v>
      </c>
      <c r="O10" s="143"/>
    </row>
    <row r="11" spans="1:15" x14ac:dyDescent="0.25">
      <c r="A11" s="788" t="s">
        <v>170</v>
      </c>
      <c r="B11" s="789"/>
      <c r="C11" s="789"/>
      <c r="D11" s="790"/>
      <c r="E11" s="144">
        <f>INDEX(K6:K22,MATCH(F4,J6:J22,0))</f>
        <v>40000</v>
      </c>
      <c r="F11" s="145" t="s">
        <v>123</v>
      </c>
      <c r="J11" s="141">
        <v>2014</v>
      </c>
      <c r="K11" s="142">
        <v>15000</v>
      </c>
      <c r="L11" s="143">
        <v>45000</v>
      </c>
      <c r="M11" s="143">
        <v>12</v>
      </c>
      <c r="N11" s="447">
        <f t="shared" si="0"/>
        <v>4.0000000000000002E-4</v>
      </c>
      <c r="O11" s="143"/>
    </row>
    <row r="12" spans="1:15" ht="12.75" customHeight="1" x14ac:dyDescent="0.25">
      <c r="A12" s="146"/>
      <c r="B12" s="147"/>
      <c r="C12" s="147"/>
      <c r="D12" s="147"/>
      <c r="E12" s="148"/>
      <c r="F12" s="149"/>
      <c r="J12" s="141">
        <v>2015</v>
      </c>
      <c r="K12" s="142">
        <v>15000</v>
      </c>
      <c r="L12" s="143">
        <v>45000</v>
      </c>
      <c r="M12" s="143">
        <v>12</v>
      </c>
      <c r="N12" s="447">
        <f t="shared" si="0"/>
        <v>4.0000000000000002E-4</v>
      </c>
      <c r="O12" s="143"/>
    </row>
    <row r="13" spans="1:15" ht="12.75" customHeight="1" x14ac:dyDescent="0.25">
      <c r="A13" s="201" t="s">
        <v>124</v>
      </c>
      <c r="B13" s="791" t="s">
        <v>125</v>
      </c>
      <c r="C13" s="791"/>
      <c r="D13" s="792"/>
      <c r="E13" s="150">
        <f>+E10-E11</f>
        <v>40000</v>
      </c>
      <c r="F13" s="151" t="s">
        <v>126</v>
      </c>
      <c r="J13" s="141">
        <v>2016</v>
      </c>
      <c r="K13" s="142">
        <v>15000</v>
      </c>
      <c r="L13" s="143">
        <v>45000</v>
      </c>
      <c r="M13" s="143">
        <v>12</v>
      </c>
      <c r="N13" s="447">
        <f t="shared" si="0"/>
        <v>4.0000000000000002E-4</v>
      </c>
      <c r="O13" s="143"/>
    </row>
    <row r="14" spans="1:15" ht="12.75" customHeight="1" x14ac:dyDescent="0.25">
      <c r="A14" s="201" t="s">
        <v>127</v>
      </c>
      <c r="B14" s="791" t="s">
        <v>192</v>
      </c>
      <c r="C14" s="791"/>
      <c r="D14" s="792"/>
      <c r="E14" s="152">
        <f>INDEX(N6:N22,MATCH(F4,J6:J22,0))</f>
        <v>7.4999999999999993E-5</v>
      </c>
      <c r="F14" s="151" t="s">
        <v>128</v>
      </c>
      <c r="J14" s="141">
        <v>2017</v>
      </c>
      <c r="K14" s="142">
        <v>15000</v>
      </c>
      <c r="L14" s="143">
        <v>45000</v>
      </c>
      <c r="M14" s="143">
        <v>12</v>
      </c>
      <c r="N14" s="447">
        <f t="shared" si="0"/>
        <v>4.0000000000000002E-4</v>
      </c>
      <c r="O14" s="143"/>
    </row>
    <row r="15" spans="1:15" ht="12.75" customHeight="1" x14ac:dyDescent="0.25">
      <c r="A15" s="201" t="s">
        <v>129</v>
      </c>
      <c r="B15" s="791" t="s">
        <v>130</v>
      </c>
      <c r="C15" s="791"/>
      <c r="D15" s="792"/>
      <c r="E15" s="150">
        <f>IF(E9=0,0,E9-E11)</f>
        <v>0</v>
      </c>
      <c r="F15" s="151" t="s">
        <v>131</v>
      </c>
      <c r="J15" s="141">
        <v>2018</v>
      </c>
      <c r="K15" s="142">
        <v>15000</v>
      </c>
      <c r="L15" s="143">
        <v>45000</v>
      </c>
      <c r="M15" s="143">
        <v>12</v>
      </c>
      <c r="N15" s="447">
        <f t="shared" si="0"/>
        <v>4.0000000000000002E-4</v>
      </c>
      <c r="O15" s="143"/>
    </row>
    <row r="16" spans="1:15" x14ac:dyDescent="0.25">
      <c r="A16" s="201" t="s">
        <v>132</v>
      </c>
      <c r="B16" s="791" t="s">
        <v>133</v>
      </c>
      <c r="C16" s="791"/>
      <c r="D16" s="792"/>
      <c r="E16" s="153">
        <f>IF(E15=0,0,E15*E14)</f>
        <v>0</v>
      </c>
      <c r="F16" s="151" t="s">
        <v>134</v>
      </c>
      <c r="J16" s="141">
        <v>2019</v>
      </c>
      <c r="K16" s="142">
        <v>15000</v>
      </c>
      <c r="L16" s="143">
        <v>45000</v>
      </c>
      <c r="M16" s="143">
        <v>12</v>
      </c>
      <c r="N16" s="447">
        <f t="shared" si="0"/>
        <v>4.0000000000000002E-4</v>
      </c>
      <c r="O16" s="143"/>
    </row>
    <row r="17" spans="1:88" s="158" customFormat="1" ht="12.75" customHeight="1" x14ac:dyDescent="0.25">
      <c r="A17" s="154"/>
      <c r="B17" s="147"/>
      <c r="C17" s="147"/>
      <c r="D17" s="147"/>
      <c r="E17" s="155"/>
      <c r="F17" s="140"/>
      <c r="H17" s="134"/>
      <c r="I17"/>
      <c r="J17" s="141">
        <v>2020</v>
      </c>
      <c r="K17" s="142">
        <v>15000</v>
      </c>
      <c r="L17" s="143">
        <v>45000</v>
      </c>
      <c r="M17" s="143">
        <v>12</v>
      </c>
      <c r="N17" s="447">
        <f t="shared" si="0"/>
        <v>4.0000000000000002E-4</v>
      </c>
      <c r="O17" s="159"/>
    </row>
    <row r="18" spans="1:88" ht="15.75" customHeight="1" x14ac:dyDescent="0.25">
      <c r="A18" s="202" t="s">
        <v>135</v>
      </c>
      <c r="B18" s="786" t="s">
        <v>182</v>
      </c>
      <c r="C18" s="786"/>
      <c r="D18" s="787"/>
      <c r="E18" s="156" cm="1">
        <f t="array" ref="E18">_xlfn.IFS(C4="",0,E15&lt;0,H4,E15&gt;=0,H4-E16)</f>
        <v>0</v>
      </c>
      <c r="F18" s="157"/>
      <c r="H18" s="436"/>
      <c r="J18" s="141">
        <v>2021</v>
      </c>
      <c r="K18" s="134">
        <v>25000</v>
      </c>
      <c r="L18" s="143">
        <v>45000</v>
      </c>
      <c r="M18" s="143">
        <v>12</v>
      </c>
      <c r="N18" s="447">
        <f t="shared" si="0"/>
        <v>5.9999999999999995E-4</v>
      </c>
      <c r="O18" s="143"/>
    </row>
    <row r="19" spans="1:88" ht="13.5" customHeight="1" x14ac:dyDescent="0.25">
      <c r="A19" s="464"/>
      <c r="B19" s="465"/>
      <c r="C19" s="465"/>
      <c r="D19" s="465"/>
      <c r="E19" s="466"/>
      <c r="F19" s="463"/>
      <c r="H19" s="134" t="s">
        <v>193</v>
      </c>
      <c r="J19" s="141">
        <v>2022</v>
      </c>
      <c r="K19" s="134">
        <v>25000</v>
      </c>
      <c r="L19" s="143">
        <v>45000</v>
      </c>
      <c r="M19" s="134">
        <v>7</v>
      </c>
      <c r="N19" s="447">
        <f t="shared" si="0"/>
        <v>3.5E-4</v>
      </c>
      <c r="O19" s="143"/>
    </row>
    <row r="20" spans="1:88" ht="13.5" hidden="1" customHeight="1" x14ac:dyDescent="0.25">
      <c r="H20" s="134">
        <v>12</v>
      </c>
      <c r="J20" s="141">
        <v>2023</v>
      </c>
      <c r="K20" s="134">
        <v>25000</v>
      </c>
      <c r="L20" s="143">
        <v>45000</v>
      </c>
      <c r="M20" s="134">
        <v>7</v>
      </c>
      <c r="N20" s="447">
        <f t="shared" si="0"/>
        <v>3.5E-4</v>
      </c>
      <c r="O20" s="143"/>
    </row>
    <row r="21" spans="1:88" ht="13.5" hidden="1" customHeight="1" x14ac:dyDescent="0.25">
      <c r="C21" s="160"/>
      <c r="D21" s="160"/>
      <c r="E21" s="160"/>
      <c r="F21" s="462"/>
      <c r="H21" s="134">
        <v>7</v>
      </c>
      <c r="J21" s="141">
        <v>2024</v>
      </c>
      <c r="K21" s="134">
        <v>25000</v>
      </c>
      <c r="L21" s="143">
        <v>45000</v>
      </c>
      <c r="M21" s="134">
        <v>5</v>
      </c>
      <c r="N21" s="447">
        <f t="shared" si="0"/>
        <v>2.5000000000000001E-4</v>
      </c>
      <c r="O21" s="143"/>
    </row>
    <row r="22" spans="1:88" ht="13.5" hidden="1" customHeight="1" x14ac:dyDescent="0.25">
      <c r="C22" s="141"/>
      <c r="D22" s="141"/>
      <c r="E22" s="141"/>
      <c r="F22" s="460"/>
      <c r="G22" s="160"/>
      <c r="H22" s="134">
        <v>5</v>
      </c>
      <c r="I22" s="141"/>
      <c r="J22" s="141">
        <v>2025</v>
      </c>
      <c r="K22" s="142">
        <v>40000</v>
      </c>
      <c r="L22" s="143">
        <v>80000</v>
      </c>
      <c r="M22" s="143">
        <v>3</v>
      </c>
      <c r="N22" s="447">
        <f t="shared" si="0"/>
        <v>7.4999999999999993E-5</v>
      </c>
      <c r="O22" s="143"/>
    </row>
    <row r="23" spans="1:88" ht="13.5" hidden="1" customHeight="1" x14ac:dyDescent="0.25">
      <c r="C23" s="165"/>
      <c r="D23" s="165"/>
      <c r="E23" s="166"/>
      <c r="F23" s="460"/>
      <c r="G23" s="160"/>
      <c r="H23" s="160">
        <v>3</v>
      </c>
      <c r="I23" s="141"/>
      <c r="J23" s="141"/>
      <c r="K23" s="142">
        <v>60000</v>
      </c>
      <c r="L23" s="143">
        <v>100000</v>
      </c>
      <c r="M23" s="143"/>
      <c r="N23" s="143"/>
      <c r="O23" s="143"/>
      <c r="P23" s="162"/>
    </row>
    <row r="24" spans="1:88" ht="13.5" hidden="1" customHeight="1" x14ac:dyDescent="0.25">
      <c r="C24" s="165"/>
      <c r="D24" s="165"/>
      <c r="E24" s="166"/>
      <c r="F24" s="460"/>
      <c r="G24" s="160"/>
      <c r="H24" s="160"/>
      <c r="I24" s="141"/>
      <c r="J24" s="141"/>
      <c r="K24" s="163"/>
      <c r="L24" s="143"/>
      <c r="M24" s="143"/>
      <c r="N24" s="143"/>
      <c r="O24" s="143"/>
      <c r="P24" s="162"/>
    </row>
    <row r="25" spans="1:88" ht="13.5" hidden="1" customHeight="1" x14ac:dyDescent="0.25">
      <c r="C25" s="169"/>
      <c r="D25" s="169"/>
      <c r="E25" s="169"/>
      <c r="F25" s="460"/>
      <c r="G25" s="160"/>
      <c r="H25" s="160"/>
      <c r="I25" s="141"/>
      <c r="J25" s="141"/>
      <c r="K25" s="163"/>
      <c r="L25" s="143"/>
      <c r="M25" s="143"/>
      <c r="N25" s="143"/>
      <c r="O25" s="143"/>
      <c r="P25" s="162"/>
    </row>
    <row r="26" spans="1:88" ht="13.5" hidden="1" customHeight="1" x14ac:dyDescent="0.25">
      <c r="C26" s="169"/>
      <c r="D26" s="169"/>
      <c r="E26" s="169"/>
      <c r="F26" s="460"/>
      <c r="G26" s="160"/>
      <c r="H26" s="160"/>
      <c r="I26" s="141"/>
      <c r="J26" s="141"/>
      <c r="K26" s="141"/>
      <c r="L26" s="141"/>
      <c r="M26" s="141"/>
      <c r="N26" s="143"/>
      <c r="O26" s="143"/>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row>
    <row r="27" spans="1:88" ht="13.8" hidden="1" x14ac:dyDescent="0.25">
      <c r="C27" s="169"/>
      <c r="D27" s="169"/>
      <c r="E27" s="169"/>
      <c r="F27" s="461"/>
      <c r="H27" s="160"/>
      <c r="I27" s="142"/>
      <c r="J27" s="142"/>
      <c r="K27" s="141"/>
      <c r="L27" s="141"/>
      <c r="M27" s="141"/>
      <c r="N27" s="143"/>
      <c r="O27" s="143"/>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row>
    <row r="28" spans="1:88" ht="13.8" hidden="1" x14ac:dyDescent="0.25">
      <c r="C28" s="169"/>
      <c r="D28" s="169"/>
      <c r="E28" s="169"/>
      <c r="F28" s="161"/>
      <c r="G28" s="168"/>
      <c r="I28" s="142"/>
      <c r="J28" s="142"/>
      <c r="K28" s="141"/>
      <c r="L28" s="141"/>
      <c r="M28" s="141"/>
      <c r="N28" s="143"/>
      <c r="O28" s="143"/>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row>
    <row r="29" spans="1:88" hidden="1" x14ac:dyDescent="0.25">
      <c r="C29" s="169"/>
      <c r="D29" s="169"/>
      <c r="E29" s="169"/>
      <c r="F29" s="164"/>
      <c r="G29" s="168"/>
      <c r="H29" s="168"/>
      <c r="I29" s="165"/>
      <c r="J29" s="142"/>
      <c r="K29" s="142"/>
      <c r="L29" s="143"/>
      <c r="M29" s="143"/>
      <c r="N29" s="143"/>
      <c r="O29" s="143"/>
    </row>
    <row r="30" spans="1:88" hidden="1" x14ac:dyDescent="0.25">
      <c r="C30" s="169"/>
      <c r="D30" s="169"/>
      <c r="E30" s="169"/>
      <c r="F30" s="167"/>
      <c r="G30" s="171"/>
      <c r="H30" s="168"/>
      <c r="I30" s="169"/>
      <c r="J30" s="169"/>
      <c r="K30" s="142"/>
      <c r="L30" s="143"/>
      <c r="M30" s="143"/>
      <c r="N30" s="143"/>
      <c r="O30" s="143"/>
    </row>
    <row r="31" spans="1:88" hidden="1" x14ac:dyDescent="0.25">
      <c r="F31" s="167"/>
      <c r="G31" s="169"/>
      <c r="H31" s="171"/>
      <c r="I31" s="169"/>
      <c r="J31" s="169"/>
      <c r="K31" s="169"/>
      <c r="L31" s="169"/>
      <c r="M31" s="169"/>
      <c r="N31" s="169"/>
      <c r="O31" s="169"/>
    </row>
    <row r="32" spans="1:88" hidden="1" x14ac:dyDescent="0.25">
      <c r="F32" s="170"/>
      <c r="G32" s="169"/>
      <c r="H32" s="169"/>
      <c r="I32" s="169"/>
      <c r="J32" s="169"/>
      <c r="K32" s="169"/>
      <c r="L32" s="169"/>
      <c r="M32" s="169"/>
      <c r="N32" s="169"/>
      <c r="O32" s="169"/>
    </row>
    <row r="33" spans="6:15" hidden="1" x14ac:dyDescent="0.25">
      <c r="F33" s="170"/>
      <c r="G33" s="169"/>
      <c r="H33" s="169"/>
      <c r="I33" s="169"/>
      <c r="J33" s="169"/>
      <c r="K33" s="169"/>
      <c r="L33" s="169"/>
      <c r="M33" s="169"/>
      <c r="N33" s="169"/>
      <c r="O33" s="169"/>
    </row>
    <row r="34" spans="6:15" hidden="1" x14ac:dyDescent="0.25">
      <c r="F34" s="170"/>
      <c r="G34" s="169"/>
      <c r="H34" s="169"/>
      <c r="I34" s="169"/>
      <c r="J34" s="169"/>
      <c r="K34" s="169"/>
      <c r="L34" s="169"/>
      <c r="M34" s="169"/>
      <c r="N34" s="169"/>
      <c r="O34" s="169"/>
    </row>
    <row r="35" spans="6:15" hidden="1" x14ac:dyDescent="0.25">
      <c r="F35" s="170"/>
      <c r="G35" s="169"/>
      <c r="H35" s="169"/>
      <c r="I35" s="169"/>
      <c r="J35" s="169"/>
      <c r="K35" s="169"/>
      <c r="L35" s="169"/>
      <c r="M35" s="169"/>
      <c r="N35" s="169"/>
      <c r="O35" s="169"/>
    </row>
    <row r="36" spans="6:15" hidden="1" x14ac:dyDescent="0.25">
      <c r="F36" s="170"/>
      <c r="H36" s="169"/>
      <c r="K36" s="169"/>
      <c r="L36" s="169"/>
      <c r="M36" s="169"/>
      <c r="N36" s="169"/>
      <c r="O36" s="169"/>
    </row>
    <row r="37" spans="6:15" hidden="1" x14ac:dyDescent="0.25">
      <c r="F37" s="170"/>
    </row>
    <row r="47" spans="6:15" ht="38.4" hidden="1" customHeight="1" x14ac:dyDescent="0.25"/>
    <row r="57" spans="11:14" hidden="1" x14ac:dyDescent="0.25">
      <c r="K57" s="165"/>
      <c r="L57" s="165"/>
      <c r="M57" s="165"/>
      <c r="N57" s="165"/>
    </row>
    <row r="58" spans="11:14" hidden="1" x14ac:dyDescent="0.25">
      <c r="K58" s="165"/>
      <c r="L58" s="165"/>
      <c r="M58" s="165"/>
      <c r="N58" s="165"/>
    </row>
    <row r="59" spans="11:14" hidden="1" x14ac:dyDescent="0.25">
      <c r="K59" s="165"/>
      <c r="L59" s="165"/>
      <c r="M59" s="165"/>
      <c r="N59" s="165"/>
    </row>
    <row r="72" ht="12.6" hidden="1" customHeight="1" x14ac:dyDescent="0.25"/>
  </sheetData>
  <sheetProtection algorithmName="SHA-512" hashValue="vvqlM+R8vB7OQAYebzDRSTxS8TcGBdTl8k2/U6EiL9BJTkdOggBkW3EtpYt8KTBF8MgdH2VdrWCoZYLOCxyGsg==" saltValue="6oPpIS0AlUspNvNe97ne/A==" spinCount="100000" sheet="1" objects="1" scenarios="1"/>
  <mergeCells count="15">
    <mergeCell ref="A1:F1"/>
    <mergeCell ref="A2:F2"/>
    <mergeCell ref="D4:E4"/>
    <mergeCell ref="A10:D10"/>
    <mergeCell ref="A4:B4"/>
    <mergeCell ref="A7:D7"/>
    <mergeCell ref="A8:D8"/>
    <mergeCell ref="A9:D9"/>
    <mergeCell ref="A6:F6"/>
    <mergeCell ref="B18:D18"/>
    <mergeCell ref="A11:D11"/>
    <mergeCell ref="B16:D16"/>
    <mergeCell ref="B15:D15"/>
    <mergeCell ref="B14:D14"/>
    <mergeCell ref="B13:D13"/>
  </mergeCells>
  <phoneticPr fontId="9" type="noConversion"/>
  <dataValidations xWindow="787" yWindow="373" count="1">
    <dataValidation type="list" allowBlank="1" showInputMessage="1" showErrorMessage="1" errorTitle="Select award approval year" error="Select award approval year" prompt="Select award approval year" sqref="F4:F5" xr:uid="{00000000-0002-0000-0700-000000000000}">
      <formula1>"2009,2010,2011,2012,2013,2014,2015,2016,2017,2018,2019,2020,2021,2022,2023,2024,2025,2026"</formula1>
    </dataValidation>
  </dataValidations>
  <pageMargins left="0.75" right="0.75" top="1" bottom="1" header="0.5" footer="0.5"/>
  <pageSetup scale="90" orientation="landscape" r:id="rId1"/>
  <headerFooter alignWithMargins="0">
    <oddFooter>&amp;L&amp;1#&amp;"Calibri"&amp;9&amp;K0000FFFHLBank San Francisco | Confidential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RowHeight="12.6" x14ac:dyDescent="0.25"/>
  <sheetData/>
  <pageMargins left="0.7" right="0.7" top="0.75" bottom="0.75" header="0.3" footer="0.3"/>
  <pageSetup orientation="portrait" horizontalDpi="1200" verticalDpi="1200" r:id="rId1"/>
  <headerFooter>
    <oddFooter>&amp;L&amp;1#&amp;"Calibri"&amp;9&amp;K0000FFFHLBank San Francisco |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BB59"/>
  <sheetViews>
    <sheetView showGridLines="0" tabSelected="1" zoomScaleNormal="100" zoomScaleSheetLayoutView="120" workbookViewId="0"/>
  </sheetViews>
  <sheetFormatPr defaultColWidth="0" defaultRowHeight="12.75" customHeight="1" zeroHeight="1" x14ac:dyDescent="0.25"/>
  <cols>
    <col min="1" max="1" width="4.5546875" style="286" customWidth="1"/>
    <col min="2" max="2" width="110.33203125" style="332" customWidth="1"/>
    <col min="3" max="3" width="0.5546875" style="286" customWidth="1"/>
    <col min="4" max="54" width="0" style="286" hidden="1" customWidth="1"/>
    <col min="55" max="16384" width="9.109375" style="286" hidden="1"/>
  </cols>
  <sheetData>
    <row r="1" spans="1:54" s="307" customFormat="1" ht="17.399999999999999" x14ac:dyDescent="0.25">
      <c r="B1" s="336" t="s">
        <v>1336</v>
      </c>
      <c r="D1" s="308"/>
      <c r="E1" s="309"/>
      <c r="F1" s="309"/>
      <c r="G1" s="309"/>
      <c r="H1" s="309"/>
      <c r="I1" s="309"/>
      <c r="J1" s="309"/>
      <c r="K1" s="309"/>
      <c r="L1" s="309"/>
      <c r="M1" s="309"/>
      <c r="N1" s="309"/>
      <c r="O1" s="309"/>
      <c r="P1" s="309"/>
      <c r="Q1" s="309"/>
      <c r="R1" s="309"/>
      <c r="S1" s="309"/>
      <c r="T1" s="309"/>
      <c r="AD1" s="310"/>
      <c r="AE1" s="310"/>
      <c r="AG1" s="311"/>
      <c r="AN1" s="312"/>
      <c r="AO1" s="312"/>
      <c r="AP1" s="312"/>
      <c r="AQ1" s="312"/>
      <c r="AR1" s="312"/>
      <c r="AU1" s="312"/>
      <c r="AV1" s="312"/>
      <c r="AW1" s="312"/>
      <c r="AX1" s="312"/>
      <c r="AY1" s="312"/>
      <c r="AZ1" s="312"/>
      <c r="BA1" s="312"/>
      <c r="BB1" s="312"/>
    </row>
    <row r="2" spans="1:54" s="307" customFormat="1" ht="18.75" customHeight="1" x14ac:dyDescent="0.25">
      <c r="B2" s="389" t="str">
        <f>'Home Buyer Information'!B2:Y2</f>
        <v>Version 4.9 Updated 1/1/26</v>
      </c>
      <c r="E2" s="313"/>
      <c r="F2" s="313"/>
      <c r="G2" s="313"/>
      <c r="H2" s="313"/>
      <c r="I2" s="313"/>
      <c r="J2" s="313"/>
      <c r="K2" s="313"/>
      <c r="L2" s="313"/>
      <c r="M2" s="313"/>
      <c r="N2" s="313"/>
      <c r="O2" s="313"/>
      <c r="P2" s="313"/>
      <c r="Q2" s="313"/>
      <c r="R2" s="313"/>
      <c r="S2" s="313"/>
      <c r="T2" s="313"/>
      <c r="AD2" s="310"/>
      <c r="AE2" s="310"/>
      <c r="AG2" s="311"/>
      <c r="AN2" s="312"/>
      <c r="AO2" s="312"/>
      <c r="AP2" s="312"/>
      <c r="AQ2" s="312"/>
      <c r="AR2" s="312"/>
      <c r="AU2" s="312"/>
      <c r="AV2" s="312"/>
      <c r="AW2" s="312"/>
      <c r="AX2" s="312"/>
      <c r="AY2" s="312"/>
      <c r="AZ2" s="312"/>
      <c r="BA2" s="312"/>
      <c r="BB2" s="312"/>
    </row>
    <row r="3" spans="1:54" s="307" customFormat="1" ht="13.2" x14ac:dyDescent="0.25">
      <c r="A3" s="314"/>
      <c r="B3" s="315"/>
      <c r="C3" s="316"/>
      <c r="D3" s="316"/>
      <c r="E3" s="316"/>
      <c r="F3" s="316"/>
      <c r="G3" s="316"/>
      <c r="H3" s="316"/>
      <c r="I3" s="316"/>
      <c r="J3" s="316"/>
      <c r="K3" s="316"/>
      <c r="L3" s="316"/>
      <c r="M3" s="316"/>
      <c r="N3" s="316"/>
      <c r="O3" s="316"/>
      <c r="P3" s="316"/>
      <c r="Q3" s="316"/>
      <c r="R3" s="316"/>
      <c r="S3" s="316"/>
      <c r="T3" s="316"/>
      <c r="AD3" s="310"/>
      <c r="AE3" s="310"/>
      <c r="AG3" s="311"/>
      <c r="AN3" s="312"/>
      <c r="AO3" s="312"/>
      <c r="AP3" s="312"/>
      <c r="AQ3" s="312"/>
      <c r="AR3" s="312"/>
      <c r="AU3" s="312"/>
      <c r="AV3" s="312"/>
      <c r="AW3" s="312"/>
      <c r="AX3" s="312"/>
      <c r="AY3" s="312"/>
      <c r="AZ3" s="312"/>
      <c r="BA3" s="312"/>
      <c r="BB3" s="312"/>
    </row>
    <row r="4" spans="1:54" ht="20.100000000000001" customHeight="1" x14ac:dyDescent="0.25">
      <c r="A4" s="317" t="s">
        <v>175</v>
      </c>
      <c r="B4" s="318"/>
    </row>
    <row r="5" spans="1:54" s="321" customFormat="1" ht="7.5" customHeight="1" x14ac:dyDescent="0.25">
      <c r="A5" s="319"/>
      <c r="B5" s="320"/>
    </row>
    <row r="6" spans="1:54" ht="18" customHeight="1" x14ac:dyDescent="0.25">
      <c r="A6" s="322" t="s">
        <v>201</v>
      </c>
      <c r="B6" s="323" t="s">
        <v>202</v>
      </c>
    </row>
    <row r="7" spans="1:54" ht="18" customHeight="1" x14ac:dyDescent="0.25">
      <c r="A7" s="322" t="s">
        <v>203</v>
      </c>
      <c r="B7" s="323" t="s">
        <v>204</v>
      </c>
    </row>
    <row r="8" spans="1:54" ht="18" customHeight="1" x14ac:dyDescent="0.25">
      <c r="A8" s="322" t="s">
        <v>206</v>
      </c>
      <c r="B8" s="323" t="s">
        <v>1337</v>
      </c>
    </row>
    <row r="9" spans="1:54" ht="8.25" customHeight="1" x14ac:dyDescent="0.25">
      <c r="A9" s="324"/>
      <c r="B9" s="323"/>
    </row>
    <row r="10" spans="1:54" ht="20.100000000000001" customHeight="1" x14ac:dyDescent="0.25">
      <c r="A10" s="317" t="s">
        <v>177</v>
      </c>
      <c r="B10" s="318"/>
    </row>
    <row r="11" spans="1:54" s="321" customFormat="1" ht="7.5" customHeight="1" x14ac:dyDescent="0.25">
      <c r="A11" s="319"/>
      <c r="B11" s="320"/>
    </row>
    <row r="12" spans="1:54" ht="32.1" customHeight="1" x14ac:dyDescent="0.25">
      <c r="A12" s="322" t="s">
        <v>201</v>
      </c>
      <c r="B12" s="323" t="s">
        <v>1995</v>
      </c>
    </row>
    <row r="13" spans="1:54" ht="32.1" customHeight="1" x14ac:dyDescent="0.25">
      <c r="A13" s="322" t="s">
        <v>203</v>
      </c>
      <c r="B13" s="323" t="s">
        <v>205</v>
      </c>
    </row>
    <row r="14" spans="1:54" ht="18" customHeight="1" x14ac:dyDescent="0.25">
      <c r="A14" s="322" t="s">
        <v>206</v>
      </c>
      <c r="B14" s="323" t="s">
        <v>207</v>
      </c>
    </row>
    <row r="15" spans="1:54" ht="32.1" customHeight="1" x14ac:dyDescent="0.25">
      <c r="A15" s="322" t="s">
        <v>208</v>
      </c>
      <c r="B15" s="325" t="s">
        <v>209</v>
      </c>
    </row>
    <row r="16" spans="1:54" ht="32.1" customHeight="1" x14ac:dyDescent="0.25">
      <c r="A16" s="322" t="s">
        <v>210</v>
      </c>
      <c r="B16" s="325" t="s">
        <v>211</v>
      </c>
    </row>
    <row r="17" spans="1:2" ht="18" customHeight="1" x14ac:dyDescent="0.25">
      <c r="A17" s="322" t="s">
        <v>212</v>
      </c>
      <c r="B17" s="326" t="s">
        <v>213</v>
      </c>
    </row>
    <row r="18" spans="1:2" ht="32.1" customHeight="1" x14ac:dyDescent="0.25">
      <c r="A18" s="322" t="s">
        <v>214</v>
      </c>
      <c r="B18" s="323" t="s">
        <v>215</v>
      </c>
    </row>
    <row r="19" spans="1:2" ht="18" customHeight="1" x14ac:dyDescent="0.25">
      <c r="A19" s="322" t="s">
        <v>216</v>
      </c>
      <c r="B19" s="323" t="s">
        <v>226</v>
      </c>
    </row>
    <row r="20" spans="1:2" ht="31.95" customHeight="1" x14ac:dyDescent="0.25">
      <c r="A20" s="327" t="s">
        <v>217</v>
      </c>
      <c r="B20" s="323" t="s">
        <v>218</v>
      </c>
    </row>
    <row r="21" spans="1:2" ht="12.75" customHeight="1" x14ac:dyDescent="0.25">
      <c r="A21" s="324"/>
      <c r="B21" s="286"/>
    </row>
    <row r="22" spans="1:2" ht="20.100000000000001" customHeight="1" x14ac:dyDescent="0.25">
      <c r="A22" s="317" t="s">
        <v>178</v>
      </c>
      <c r="B22" s="318"/>
    </row>
    <row r="23" spans="1:2" s="321" customFormat="1" ht="7.5" customHeight="1" x14ac:dyDescent="0.25">
      <c r="A23" s="319"/>
      <c r="B23" s="320"/>
    </row>
    <row r="24" spans="1:2" ht="32.1" customHeight="1" x14ac:dyDescent="0.25">
      <c r="A24" s="322" t="s">
        <v>201</v>
      </c>
      <c r="B24" s="323" t="s">
        <v>459</v>
      </c>
    </row>
    <row r="25" spans="1:2" ht="42" customHeight="1" x14ac:dyDescent="0.25">
      <c r="A25" s="322" t="s">
        <v>203</v>
      </c>
      <c r="B25" s="323" t="s">
        <v>1338</v>
      </c>
    </row>
    <row r="26" spans="1:2" ht="18" customHeight="1" x14ac:dyDescent="0.25">
      <c r="A26" s="322" t="s">
        <v>206</v>
      </c>
      <c r="B26" s="323" t="s">
        <v>219</v>
      </c>
    </row>
    <row r="27" spans="1:2" ht="19.5" customHeight="1" x14ac:dyDescent="0.25">
      <c r="A27" s="322" t="s">
        <v>208</v>
      </c>
      <c r="B27" s="323" t="s">
        <v>470</v>
      </c>
    </row>
    <row r="28" spans="1:2" ht="31.5" customHeight="1" x14ac:dyDescent="0.25">
      <c r="A28" s="322" t="s">
        <v>210</v>
      </c>
      <c r="B28" s="323" t="s">
        <v>1339</v>
      </c>
    </row>
    <row r="29" spans="1:2" ht="46.35" customHeight="1" x14ac:dyDescent="0.25">
      <c r="A29" s="322" t="s">
        <v>212</v>
      </c>
      <c r="B29" s="323" t="s">
        <v>1340</v>
      </c>
    </row>
    <row r="30" spans="1:2" ht="32.1" customHeight="1" x14ac:dyDescent="0.25">
      <c r="A30" s="322" t="s">
        <v>214</v>
      </c>
      <c r="B30" s="323" t="s">
        <v>227</v>
      </c>
    </row>
    <row r="31" spans="1:2" ht="18" customHeight="1" x14ac:dyDescent="0.25">
      <c r="A31" s="328" t="s">
        <v>216</v>
      </c>
      <c r="B31" s="323" t="s">
        <v>225</v>
      </c>
    </row>
    <row r="32" spans="1:2" ht="46.35" customHeight="1" x14ac:dyDescent="0.25">
      <c r="A32" s="334" t="s">
        <v>217</v>
      </c>
      <c r="B32" s="323" t="s">
        <v>228</v>
      </c>
    </row>
    <row r="33" spans="1:2" ht="19.5" customHeight="1" x14ac:dyDescent="0.25">
      <c r="A33" s="329" t="s">
        <v>220</v>
      </c>
      <c r="B33" s="323" t="s">
        <v>1341</v>
      </c>
    </row>
    <row r="34" spans="1:2" ht="40.5" customHeight="1" x14ac:dyDescent="0.25">
      <c r="A34" s="329" t="s">
        <v>221</v>
      </c>
      <c r="B34" s="323" t="s">
        <v>1982</v>
      </c>
    </row>
    <row r="35" spans="1:2" ht="19.2" customHeight="1" x14ac:dyDescent="0.25">
      <c r="A35" s="329" t="s">
        <v>2004</v>
      </c>
      <c r="B35" s="323" t="s">
        <v>2005</v>
      </c>
    </row>
    <row r="36" spans="1:2" ht="13.5" customHeight="1" x14ac:dyDescent="0.25">
      <c r="A36" s="322"/>
      <c r="B36" s="323"/>
    </row>
    <row r="37" spans="1:2" ht="20.100000000000001" customHeight="1" x14ac:dyDescent="0.25">
      <c r="A37" s="317" t="s">
        <v>179</v>
      </c>
      <c r="B37" s="318"/>
    </row>
    <row r="38" spans="1:2" s="321" customFormat="1" ht="7.5" customHeight="1" x14ac:dyDescent="0.25">
      <c r="A38" s="319"/>
      <c r="B38" s="320"/>
    </row>
    <row r="39" spans="1:2" ht="18.75" customHeight="1" x14ac:dyDescent="0.25">
      <c r="A39" s="322" t="s">
        <v>222</v>
      </c>
      <c r="B39" s="323" t="s">
        <v>229</v>
      </c>
    </row>
    <row r="40" spans="1:2" ht="18" customHeight="1" x14ac:dyDescent="0.25">
      <c r="A40" s="322" t="s">
        <v>203</v>
      </c>
      <c r="B40" s="323" t="s">
        <v>223</v>
      </c>
    </row>
    <row r="41" spans="1:2" ht="14.25" customHeight="1" x14ac:dyDescent="0.25">
      <c r="A41" s="324"/>
      <c r="B41" s="323"/>
    </row>
    <row r="42" spans="1:2" ht="20.100000000000001" customHeight="1" x14ac:dyDescent="0.25">
      <c r="A42" s="317" t="s">
        <v>176</v>
      </c>
      <c r="B42" s="318"/>
    </row>
    <row r="43" spans="1:2" s="321" customFormat="1" ht="7.5" customHeight="1" x14ac:dyDescent="0.25">
      <c r="A43" s="319"/>
      <c r="B43" s="320"/>
    </row>
    <row r="44" spans="1:2" ht="31.5" customHeight="1" x14ac:dyDescent="0.25">
      <c r="A44" s="322" t="s">
        <v>201</v>
      </c>
      <c r="B44" s="323" t="s">
        <v>1990</v>
      </c>
    </row>
    <row r="45" spans="1:2" ht="31.5" customHeight="1" x14ac:dyDescent="0.25">
      <c r="A45" s="322" t="s">
        <v>203</v>
      </c>
      <c r="B45" s="323" t="s">
        <v>1342</v>
      </c>
    </row>
    <row r="46" spans="1:2" ht="12" customHeight="1" x14ac:dyDescent="0.25">
      <c r="A46" s="324"/>
      <c r="B46" s="323"/>
    </row>
    <row r="47" spans="1:2" ht="18" customHeight="1" x14ac:dyDescent="0.25">
      <c r="A47" s="317" t="s">
        <v>483</v>
      </c>
      <c r="B47" s="318"/>
    </row>
    <row r="48" spans="1:2" s="321" customFormat="1" ht="7.5" customHeight="1" x14ac:dyDescent="0.25">
      <c r="A48" s="381"/>
      <c r="B48" s="382"/>
    </row>
    <row r="49" spans="1:2" s="321" customFormat="1" ht="18" customHeight="1" x14ac:dyDescent="0.25">
      <c r="A49" s="383" t="s">
        <v>201</v>
      </c>
      <c r="B49" s="384" t="s">
        <v>445</v>
      </c>
    </row>
    <row r="50" spans="1:2" ht="15" customHeight="1" x14ac:dyDescent="0.25">
      <c r="A50" s="324"/>
      <c r="B50" s="323"/>
    </row>
    <row r="51" spans="1:2" ht="20.100000000000001" hidden="1" customHeight="1" x14ac:dyDescent="0.25">
      <c r="A51" s="317" t="s">
        <v>457</v>
      </c>
      <c r="B51" s="318"/>
    </row>
    <row r="52" spans="1:2" s="321" customFormat="1" ht="7.5" hidden="1" customHeight="1" x14ac:dyDescent="0.25">
      <c r="A52" s="319"/>
      <c r="B52" s="320"/>
    </row>
    <row r="53" spans="1:2" ht="18" hidden="1" customHeight="1" x14ac:dyDescent="0.25">
      <c r="A53" s="322" t="s">
        <v>201</v>
      </c>
      <c r="B53" s="323" t="s">
        <v>224</v>
      </c>
    </row>
    <row r="54" spans="1:2" ht="18" customHeight="1" x14ac:dyDescent="0.25">
      <c r="A54" s="324"/>
      <c r="B54" s="323"/>
    </row>
    <row r="55" spans="1:2" s="321" customFormat="1" ht="7.5" hidden="1" customHeight="1" x14ac:dyDescent="0.25">
      <c r="A55" s="319"/>
      <c r="B55" s="320"/>
    </row>
    <row r="56" spans="1:2" ht="18" hidden="1" customHeight="1" x14ac:dyDescent="0.25">
      <c r="A56" s="322"/>
      <c r="B56" s="323"/>
    </row>
    <row r="57" spans="1:2" ht="18" hidden="1" customHeight="1" x14ac:dyDescent="0.25">
      <c r="A57" s="324"/>
      <c r="B57" s="323"/>
    </row>
    <row r="58" spans="1:2" ht="13.2" hidden="1" x14ac:dyDescent="0.25">
      <c r="A58" s="330"/>
      <c r="B58" s="331"/>
    </row>
    <row r="59" spans="1:2" ht="12.75" customHeight="1" x14ac:dyDescent="0.25"/>
  </sheetData>
  <sheetProtection algorithmName="SHA-512" hashValue="i5wnBefhxg0Cm/wf2UV1t7wm6YWKz4UU7VbKC8zXn2OI+01frEx2jf0394rJnLhePsQJ44d8dGuHNIHDxibBRw==" saltValue="KKYvFe12LA4GEw3qBvuc6w==" spinCount="100000" sheet="1" selectLockedCells="1" selectUnlockedCells="1"/>
  <printOptions horizontalCentered="1"/>
  <pageMargins left="0.45" right="0.45" top="0.75" bottom="0.75" header="0.3" footer="0.3"/>
  <pageSetup scale="83" fitToWidth="0" fitToHeight="0" orientation="portrait" r:id="rId1"/>
  <headerFooter>
    <oddFooter>&amp;L&amp;1#&amp;"Calibri"&amp;9&amp;K0000FFFHLBank San Francisco | Confidential</oddFooter>
  </headerFooter>
  <rowBreaks count="1" manualBreakCount="1">
    <brk id="32"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4"/>
  <dimension ref="A1:BF222"/>
  <sheetViews>
    <sheetView showGridLines="0" zoomScaleNormal="100" zoomScaleSheetLayoutView="90" workbookViewId="0">
      <selection activeCell="C3" sqref="C3"/>
    </sheetView>
  </sheetViews>
  <sheetFormatPr defaultColWidth="0" defaultRowHeight="13.2" zeroHeight="1" x14ac:dyDescent="0.25"/>
  <cols>
    <col min="1" max="1" width="4.88671875" style="1" customWidth="1"/>
    <col min="2" max="2" width="29.5546875" style="1" customWidth="1"/>
    <col min="3" max="3" width="24.109375" style="1" customWidth="1"/>
    <col min="4" max="4" width="6.5546875" style="1" customWidth="1"/>
    <col min="5" max="5" width="9.109375" style="1" customWidth="1"/>
    <col min="6" max="6" width="8.5546875" style="1" customWidth="1"/>
    <col min="7" max="7" width="10.44140625" style="1" customWidth="1"/>
    <col min="8" max="8" width="9.44140625" style="1" customWidth="1"/>
    <col min="9" max="9" width="14.88671875" style="1" customWidth="1"/>
    <col min="10" max="10" width="9.5546875" style="1" customWidth="1"/>
    <col min="11" max="11" width="8.6640625" style="1" customWidth="1"/>
    <col min="12" max="12" width="10.88671875" style="1" customWidth="1"/>
    <col min="13" max="13" width="9" style="1" customWidth="1"/>
    <col min="14" max="15" width="9.33203125" style="1" customWidth="1"/>
    <col min="16" max="16" width="9" style="1" customWidth="1"/>
    <col min="17" max="17" width="13" style="1" customWidth="1"/>
    <col min="18" max="18" width="9.109375" style="1" customWidth="1"/>
    <col min="19" max="19" width="9.44140625" style="1" customWidth="1"/>
    <col min="20" max="20" width="9.5546875" style="1" customWidth="1"/>
    <col min="21" max="21" width="7.33203125" style="1" customWidth="1"/>
    <col min="22" max="22" width="8.44140625" style="1" customWidth="1"/>
    <col min="23" max="23" width="10" style="1" customWidth="1"/>
    <col min="24" max="24" width="8.44140625" style="1" customWidth="1"/>
    <col min="25" max="26" width="9.6640625" style="1" customWidth="1"/>
    <col min="27" max="27" width="8.109375" style="1" customWidth="1"/>
    <col min="28" max="28" width="4" style="1" customWidth="1"/>
    <col min="29" max="33" width="12.6640625" style="1" hidden="1" customWidth="1"/>
    <col min="34" max="34" width="3.6640625" style="1" hidden="1" customWidth="1"/>
    <col min="35" max="35" width="13" style="1" hidden="1" customWidth="1"/>
    <col min="36" max="36" width="14.6640625" style="1" hidden="1" customWidth="1"/>
    <col min="37" max="37" width="13.6640625" style="1" hidden="1" customWidth="1"/>
    <col min="38" max="38" width="3.44140625" style="1" hidden="1" customWidth="1"/>
    <col min="39" max="39" width="10.88671875" style="1" hidden="1" customWidth="1"/>
    <col min="40" max="40" width="9.6640625" style="1" hidden="1" customWidth="1"/>
    <col min="41" max="44" width="20" style="1" hidden="1" customWidth="1"/>
    <col min="45" max="45" width="9.6640625" style="1" hidden="1" customWidth="1"/>
    <col min="46" max="46" width="11.5546875" style="265" hidden="1" customWidth="1"/>
    <col min="47" max="47" width="2" style="265" hidden="1" customWidth="1"/>
    <col min="48" max="48" width="9.6640625" style="1" hidden="1" customWidth="1"/>
    <col min="49" max="49" width="16" style="1" hidden="1" customWidth="1"/>
    <col min="50" max="50" width="14.44140625" style="1" hidden="1" customWidth="1"/>
    <col min="51" max="55" width="13" style="1" hidden="1" customWidth="1"/>
    <col min="56" max="56" width="3" style="1" hidden="1" customWidth="1"/>
    <col min="57" max="16384" width="9.109375" style="1" hidden="1"/>
  </cols>
  <sheetData>
    <row r="1" spans="1:53" s="48" customFormat="1" ht="23.25" customHeight="1" x14ac:dyDescent="0.4">
      <c r="A1" s="522" t="s">
        <v>1343</v>
      </c>
      <c r="B1" s="522"/>
      <c r="C1" s="522"/>
      <c r="D1" s="522"/>
      <c r="E1" s="522"/>
      <c r="F1" s="522"/>
      <c r="G1" s="522"/>
      <c r="H1" s="522"/>
      <c r="I1" s="522"/>
      <c r="J1" s="522"/>
      <c r="K1" s="522"/>
      <c r="L1" s="522"/>
      <c r="M1" s="522"/>
      <c r="N1" s="522"/>
      <c r="O1" s="522"/>
      <c r="P1" s="522"/>
      <c r="Q1" s="522"/>
      <c r="R1" s="522"/>
      <c r="S1" s="522"/>
      <c r="T1" s="522"/>
      <c r="U1" s="522"/>
      <c r="V1" s="522"/>
      <c r="W1" s="522"/>
      <c r="X1" s="522"/>
      <c r="Y1" s="522"/>
      <c r="Z1" s="388"/>
      <c r="AA1" s="388"/>
      <c r="AB1" s="612"/>
      <c r="AC1" s="612"/>
      <c r="AD1" s="612"/>
      <c r="AE1" s="612"/>
      <c r="AF1" s="612"/>
      <c r="AG1" s="612"/>
      <c r="AT1" s="260"/>
      <c r="AU1" s="260"/>
    </row>
    <row r="2" spans="1:53" s="49" customFormat="1" ht="22.5" customHeight="1" x14ac:dyDescent="0.3">
      <c r="A2" s="65"/>
      <c r="B2" s="521" t="s">
        <v>1992</v>
      </c>
      <c r="C2" s="521"/>
      <c r="D2" s="521"/>
      <c r="E2" s="521"/>
      <c r="F2" s="521"/>
      <c r="G2" s="521"/>
      <c r="H2" s="521"/>
      <c r="I2" s="521"/>
      <c r="J2" s="521"/>
      <c r="K2" s="521"/>
      <c r="L2" s="521"/>
      <c r="M2" s="521"/>
      <c r="N2" s="521"/>
      <c r="O2" s="521"/>
      <c r="P2" s="521"/>
      <c r="Q2" s="521"/>
      <c r="R2" s="521"/>
      <c r="S2" s="521"/>
      <c r="T2" s="521"/>
      <c r="U2" s="521"/>
      <c r="V2" s="521"/>
      <c r="W2" s="521"/>
      <c r="X2" s="521"/>
      <c r="Y2" s="521"/>
      <c r="Z2" s="387"/>
      <c r="AA2" s="387"/>
      <c r="AB2" s="612"/>
      <c r="AC2" s="615"/>
      <c r="AD2" s="615"/>
      <c r="AE2" s="615"/>
      <c r="AF2" s="615"/>
      <c r="AG2" s="615"/>
      <c r="AT2" s="261"/>
      <c r="AU2" s="261"/>
      <c r="AW2" s="261"/>
      <c r="AX2" s="261"/>
      <c r="AY2" s="261"/>
      <c r="AZ2" s="261"/>
      <c r="BA2" s="261"/>
    </row>
    <row r="3" spans="1:53" s="2" customFormat="1" ht="12.75" customHeight="1" x14ac:dyDescent="0.25">
      <c r="A3" s="518" t="s">
        <v>85</v>
      </c>
      <c r="B3" s="519"/>
      <c r="C3" s="54"/>
      <c r="D3" s="523"/>
      <c r="E3" s="523"/>
      <c r="F3" s="593" t="s">
        <v>440</v>
      </c>
      <c r="G3" s="594"/>
      <c r="H3" s="594"/>
      <c r="I3" s="595"/>
      <c r="J3" s="59" t="s">
        <v>1344</v>
      </c>
      <c r="K3" s="596"/>
      <c r="L3" s="597"/>
      <c r="M3" s="598"/>
      <c r="N3" s="552"/>
      <c r="O3" s="592"/>
      <c r="P3" s="518" t="s">
        <v>15</v>
      </c>
      <c r="Q3" s="520"/>
      <c r="R3" s="553" t="s">
        <v>56</v>
      </c>
      <c r="S3" s="554"/>
      <c r="T3" s="551"/>
      <c r="U3" s="552"/>
      <c r="V3" s="524" t="s">
        <v>83</v>
      </c>
      <c r="W3" s="525"/>
      <c r="X3" s="525"/>
      <c r="Y3" s="525"/>
      <c r="Z3" s="526"/>
      <c r="AB3" s="612"/>
      <c r="AC3" s="110"/>
      <c r="AD3" s="110"/>
      <c r="AE3" s="110"/>
      <c r="AF3" s="110"/>
      <c r="AG3" s="110"/>
      <c r="AI3" s="632"/>
      <c r="AJ3" s="632"/>
      <c r="AK3" s="633"/>
      <c r="AL3" s="109"/>
      <c r="AT3" s="262"/>
      <c r="AU3" s="262"/>
      <c r="AW3" s="294"/>
      <c r="AX3" s="622"/>
      <c r="AY3" s="622"/>
      <c r="AZ3" s="622"/>
      <c r="BA3" s="622"/>
    </row>
    <row r="4" spans="1:53" s="2" customFormat="1" ht="12.75" customHeight="1" x14ac:dyDescent="0.25">
      <c r="A4" s="518" t="s">
        <v>86</v>
      </c>
      <c r="B4" s="519"/>
      <c r="C4" s="54"/>
      <c r="D4" s="523"/>
      <c r="E4" s="523"/>
      <c r="F4" s="593" t="s">
        <v>441</v>
      </c>
      <c r="G4" s="594"/>
      <c r="H4" s="595"/>
      <c r="I4" s="386"/>
      <c r="J4" s="59" t="s">
        <v>92</v>
      </c>
      <c r="K4" s="599"/>
      <c r="L4" s="600"/>
      <c r="M4" s="601"/>
      <c r="N4" s="552"/>
      <c r="O4" s="592"/>
      <c r="P4" s="555" t="s">
        <v>53</v>
      </c>
      <c r="Q4" s="556"/>
      <c r="R4" s="557"/>
      <c r="S4" s="558"/>
      <c r="T4" s="551"/>
      <c r="U4" s="552"/>
      <c r="V4" s="527"/>
      <c r="W4" s="528"/>
      <c r="X4" s="528"/>
      <c r="Y4" s="528"/>
      <c r="Z4" s="529"/>
      <c r="AB4" s="612"/>
      <c r="AC4" s="257"/>
      <c r="AD4" s="290" t="s">
        <v>195</v>
      </c>
      <c r="AE4" s="110"/>
      <c r="AF4" s="110"/>
      <c r="AG4" s="110"/>
      <c r="AI4" s="635"/>
      <c r="AJ4" s="635"/>
      <c r="AK4" s="295"/>
      <c r="AL4" s="105"/>
      <c r="AO4" s="631" t="s">
        <v>22</v>
      </c>
      <c r="AP4" s="625"/>
      <c r="AQ4" s="625"/>
      <c r="AR4" s="625"/>
      <c r="AS4" s="626"/>
      <c r="AT4" s="262"/>
      <c r="AU4" s="262"/>
      <c r="AW4" s="294"/>
      <c r="AX4" s="296"/>
      <c r="AY4" s="296"/>
      <c r="AZ4" s="296"/>
      <c r="BA4" s="296"/>
    </row>
    <row r="5" spans="1:53" s="2" customFormat="1" ht="13.5" customHeight="1" x14ac:dyDescent="0.25">
      <c r="A5" s="71" t="s">
        <v>87</v>
      </c>
      <c r="B5" s="72"/>
      <c r="C5" s="172"/>
      <c r="D5" s="523"/>
      <c r="E5" s="523"/>
      <c r="F5" s="364"/>
      <c r="G5" s="364"/>
      <c r="H5" s="364"/>
      <c r="I5" s="364"/>
      <c r="J5" s="365"/>
      <c r="K5" s="365"/>
      <c r="L5" s="365"/>
      <c r="M5" s="365"/>
      <c r="N5" s="552"/>
      <c r="O5" s="592"/>
      <c r="P5" s="555" t="s">
        <v>54</v>
      </c>
      <c r="Q5" s="556"/>
      <c r="R5" s="557"/>
      <c r="S5" s="558"/>
      <c r="T5" s="551"/>
      <c r="U5" s="552"/>
      <c r="V5" s="530" t="s">
        <v>189</v>
      </c>
      <c r="W5" s="531"/>
      <c r="X5" s="531"/>
      <c r="Y5" s="532"/>
      <c r="Z5" s="536" t="s">
        <v>94</v>
      </c>
      <c r="AB5" s="612"/>
      <c r="AC5" s="110"/>
      <c r="AD5" s="290" t="s">
        <v>196</v>
      </c>
      <c r="AE5" s="110"/>
      <c r="AF5" s="110"/>
      <c r="AG5" s="110"/>
      <c r="AI5" s="634"/>
      <c r="AJ5" s="634"/>
      <c r="AK5" s="297"/>
      <c r="AL5" s="105"/>
      <c r="AO5" s="624" t="s">
        <v>2015</v>
      </c>
      <c r="AP5" s="625"/>
      <c r="AQ5" s="625"/>
      <c r="AR5" s="626"/>
      <c r="AS5" s="446">
        <v>6.1499999999999999E-2</v>
      </c>
      <c r="AT5" s="262"/>
      <c r="AU5" s="262"/>
      <c r="AW5" s="294"/>
      <c r="AX5" s="623"/>
      <c r="AY5" s="623"/>
      <c r="AZ5" s="623"/>
      <c r="BA5" s="623"/>
    </row>
    <row r="6" spans="1:53" s="2" customFormat="1" ht="12.75" customHeight="1" x14ac:dyDescent="0.25">
      <c r="A6" s="611" t="s">
        <v>152</v>
      </c>
      <c r="B6" s="611"/>
      <c r="C6" s="258"/>
      <c r="D6" s="523"/>
      <c r="E6" s="523"/>
      <c r="F6" s="372" t="s">
        <v>0</v>
      </c>
      <c r="G6" s="373"/>
      <c r="H6" s="373"/>
      <c r="I6" s="373"/>
      <c r="J6" s="374"/>
      <c r="K6" s="62" t="s">
        <v>1</v>
      </c>
      <c r="L6" s="602" t="s">
        <v>104</v>
      </c>
      <c r="M6" s="603"/>
      <c r="N6" s="552"/>
      <c r="O6" s="592"/>
      <c r="P6" s="559" t="s">
        <v>55</v>
      </c>
      <c r="Q6" s="560"/>
      <c r="R6" s="563">
        <f>SUM(R20:R219)</f>
        <v>0</v>
      </c>
      <c r="S6" s="564"/>
      <c r="T6" s="551"/>
      <c r="U6" s="552"/>
      <c r="V6" s="533"/>
      <c r="W6" s="534"/>
      <c r="X6" s="534"/>
      <c r="Y6" s="535"/>
      <c r="Z6" s="537"/>
      <c r="AB6" s="612"/>
      <c r="AC6" s="110"/>
      <c r="AD6" s="291" t="s">
        <v>197</v>
      </c>
      <c r="AI6" s="636"/>
      <c r="AJ6" s="636"/>
      <c r="AK6" s="298"/>
      <c r="AL6" s="106"/>
      <c r="AO6" s="624" t="s">
        <v>16</v>
      </c>
      <c r="AP6" s="625"/>
      <c r="AQ6" s="625"/>
      <c r="AR6" s="626"/>
      <c r="AS6" s="96" t="str">
        <f>IF(OR($Z$5="Yes",$Z$5="Y"),SUM($P$20:$P$219),"")</f>
        <v/>
      </c>
      <c r="AT6" s="262"/>
      <c r="AU6" s="262"/>
      <c r="AW6" s="294"/>
      <c r="AX6" s="623"/>
      <c r="AY6" s="623"/>
      <c r="AZ6" s="623"/>
      <c r="BA6" s="623"/>
    </row>
    <row r="7" spans="1:53" s="2" customFormat="1" ht="12.75" customHeight="1" x14ac:dyDescent="0.25">
      <c r="A7" s="272" t="s">
        <v>165</v>
      </c>
      <c r="B7" s="273"/>
      <c r="C7" s="259" t="str">
        <f>IF(C6="Yes",IF(AV20&gt;0,"No","Yes"),"")</f>
        <v>Yes</v>
      </c>
      <c r="D7" s="523"/>
      <c r="E7" s="523"/>
      <c r="F7" s="366" t="s">
        <v>63</v>
      </c>
      <c r="G7" s="367"/>
      <c r="H7" s="367"/>
      <c r="I7" s="367"/>
      <c r="J7" s="368"/>
      <c r="K7" s="60"/>
      <c r="L7" s="575" t="str">
        <f>IF(SUM(AC20:AC219)&gt;0,SUM(AC20:AC219),"")</f>
        <v/>
      </c>
      <c r="M7" s="576"/>
      <c r="N7" s="552"/>
      <c r="O7" s="592"/>
      <c r="P7" s="561"/>
      <c r="Q7" s="562"/>
      <c r="R7" s="565"/>
      <c r="S7" s="566"/>
      <c r="T7" s="551"/>
      <c r="U7" s="552"/>
      <c r="V7" s="530" t="s">
        <v>188</v>
      </c>
      <c r="W7" s="531"/>
      <c r="X7" s="531"/>
      <c r="Y7" s="532"/>
      <c r="Z7" s="538" t="s">
        <v>94</v>
      </c>
      <c r="AB7" s="612"/>
      <c r="AC7" s="110"/>
      <c r="AD7" s="291" t="s">
        <v>199</v>
      </c>
      <c r="AI7" s="636"/>
      <c r="AJ7" s="636"/>
      <c r="AK7" s="298"/>
      <c r="AL7" s="105"/>
      <c r="AM7" s="110"/>
      <c r="AO7" s="624" t="s">
        <v>17</v>
      </c>
      <c r="AP7" s="625"/>
      <c r="AQ7" s="625"/>
      <c r="AR7" s="626"/>
      <c r="AS7" s="78">
        <f>$Z$9*12</f>
        <v>0</v>
      </c>
      <c r="AT7" s="262"/>
      <c r="AU7" s="262"/>
      <c r="AW7" s="294"/>
      <c r="AX7" s="623"/>
      <c r="AY7" s="623"/>
      <c r="AZ7" s="623"/>
      <c r="BA7" s="623"/>
    </row>
    <row r="8" spans="1:53" s="2" customFormat="1" ht="12.75" customHeight="1" x14ac:dyDescent="0.25">
      <c r="A8" s="269"/>
      <c r="B8" s="269"/>
      <c r="C8" s="270"/>
      <c r="D8" s="523"/>
      <c r="E8" s="523"/>
      <c r="F8" s="366" t="s">
        <v>62</v>
      </c>
      <c r="G8" s="367"/>
      <c r="H8" s="367"/>
      <c r="I8" s="367"/>
      <c r="J8" s="368"/>
      <c r="K8" s="58"/>
      <c r="L8" s="575" t="str">
        <f>IF(SUM(AD20:AD219)&gt;0,SUM(AD20:AD219),"")</f>
        <v/>
      </c>
      <c r="M8" s="576"/>
      <c r="N8" s="552"/>
      <c r="O8" s="592"/>
      <c r="P8" s="567" t="s">
        <v>3</v>
      </c>
      <c r="Q8" s="568"/>
      <c r="R8" s="571">
        <f>R4-R5</f>
        <v>0</v>
      </c>
      <c r="S8" s="572"/>
      <c r="T8" s="551"/>
      <c r="U8" s="552"/>
      <c r="V8" s="533"/>
      <c r="W8" s="534"/>
      <c r="X8" s="534"/>
      <c r="Y8" s="535"/>
      <c r="Z8" s="539"/>
      <c r="AB8" s="612"/>
      <c r="AC8" s="110"/>
      <c r="AD8" s="290" t="s">
        <v>200</v>
      </c>
      <c r="AE8" s="110"/>
      <c r="AF8" s="110"/>
      <c r="AG8" s="110"/>
      <c r="AI8" s="636"/>
      <c r="AJ8" s="636"/>
      <c r="AK8" s="298"/>
      <c r="AL8" s="105"/>
      <c r="AO8" s="624" t="s">
        <v>18</v>
      </c>
      <c r="AP8" s="625"/>
      <c r="AQ8" s="625"/>
      <c r="AR8" s="626"/>
      <c r="AS8" s="75">
        <v>0</v>
      </c>
      <c r="AT8" s="262"/>
      <c r="AU8" s="262"/>
      <c r="AW8" s="299"/>
      <c r="AX8" s="300"/>
      <c r="AY8" s="301"/>
      <c r="AZ8" s="301"/>
      <c r="BA8" s="301"/>
    </row>
    <row r="9" spans="1:53" s="2" customFormat="1" ht="12.75" customHeight="1" x14ac:dyDescent="0.25">
      <c r="A9" s="266" t="s">
        <v>88</v>
      </c>
      <c r="B9" s="267"/>
      <c r="C9" s="52"/>
      <c r="D9" s="523"/>
      <c r="E9" s="523"/>
      <c r="F9" s="366" t="s">
        <v>64</v>
      </c>
      <c r="G9" s="367"/>
      <c r="H9" s="367"/>
      <c r="I9" s="367"/>
      <c r="J9" s="368"/>
      <c r="K9" s="57"/>
      <c r="L9" s="575" t="str">
        <f>IF(SUM(AE20:AE219)&gt;0,SUM(AE20:AE219),"")</f>
        <v/>
      </c>
      <c r="M9" s="576"/>
      <c r="N9" s="552"/>
      <c r="O9" s="592"/>
      <c r="P9" s="569"/>
      <c r="Q9" s="570"/>
      <c r="R9" s="573"/>
      <c r="S9" s="574"/>
      <c r="T9" s="551"/>
      <c r="U9" s="552"/>
      <c r="V9" s="530" t="s">
        <v>82</v>
      </c>
      <c r="W9" s="531"/>
      <c r="X9" s="531"/>
      <c r="Y9" s="532"/>
      <c r="Z9" s="540" t="str">
        <f>IF(T20="","",AVERAGE(T20:T219))</f>
        <v/>
      </c>
      <c r="AB9" s="612"/>
      <c r="AC9" s="110"/>
      <c r="AD9" s="110"/>
      <c r="AE9" s="110"/>
      <c r="AF9" s="110"/>
      <c r="AG9" s="110"/>
      <c r="AI9" s="636"/>
      <c r="AJ9" s="636"/>
      <c r="AK9" s="298"/>
      <c r="AL9" s="104"/>
      <c r="AM9" s="104"/>
      <c r="AN9" s="98"/>
      <c r="AO9" s="624" t="s">
        <v>19</v>
      </c>
      <c r="AP9" s="625"/>
      <c r="AQ9" s="625"/>
      <c r="AR9" s="626"/>
      <c r="AS9" s="31" t="str">
        <f>IF(AS6=0,"",PMT(AS8/12,AS7,-AS6,0))</f>
        <v/>
      </c>
      <c r="AT9" s="262"/>
      <c r="AU9" s="262"/>
      <c r="AW9" s="299"/>
      <c r="AX9" s="302"/>
      <c r="AY9" s="292"/>
      <c r="AZ9" s="292"/>
      <c r="BA9" s="292"/>
    </row>
    <row r="10" spans="1:53" s="2" customFormat="1" ht="12.75" customHeight="1" x14ac:dyDescent="0.25">
      <c r="A10" s="266" t="s">
        <v>89</v>
      </c>
      <c r="B10" s="267"/>
      <c r="C10" s="55"/>
      <c r="D10" s="523"/>
      <c r="E10" s="523"/>
      <c r="F10" s="366" t="s">
        <v>2</v>
      </c>
      <c r="G10" s="367"/>
      <c r="H10" s="367"/>
      <c r="I10" s="367"/>
      <c r="J10" s="368"/>
      <c r="K10" s="57"/>
      <c r="L10" s="575" t="str">
        <f>IF(SUM(AF20:AF219)&gt;0,SUM(AF20:AF219),"")</f>
        <v/>
      </c>
      <c r="M10" s="576"/>
      <c r="N10" s="552"/>
      <c r="O10" s="592"/>
      <c r="P10" s="583" t="s">
        <v>80</v>
      </c>
      <c r="Q10" s="584"/>
      <c r="R10" s="584"/>
      <c r="S10" s="585"/>
      <c r="T10" s="551"/>
      <c r="U10" s="552"/>
      <c r="V10" s="533"/>
      <c r="W10" s="534"/>
      <c r="X10" s="534"/>
      <c r="Y10" s="535"/>
      <c r="Z10" s="541"/>
      <c r="AB10" s="612"/>
      <c r="AC10" s="110"/>
      <c r="AD10" s="110"/>
      <c r="AE10" s="110"/>
      <c r="AF10" s="110"/>
      <c r="AG10" s="110"/>
      <c r="AJ10" s="104"/>
      <c r="AK10" s="104"/>
      <c r="AL10" s="104"/>
      <c r="AM10" s="104"/>
      <c r="AN10" s="99"/>
      <c r="AO10" s="624" t="s">
        <v>20</v>
      </c>
      <c r="AP10" s="625"/>
      <c r="AQ10" s="625"/>
      <c r="AR10" s="626"/>
      <c r="AS10" s="32" t="str">
        <f>IF(AS6=0,"",PV((AS5/12),AS7,-AS9))</f>
        <v/>
      </c>
      <c r="AT10" s="262"/>
      <c r="AU10" s="262"/>
      <c r="AW10" s="303"/>
      <c r="AX10" s="293"/>
      <c r="AY10" s="293"/>
      <c r="AZ10" s="293"/>
      <c r="BA10" s="293"/>
    </row>
    <row r="11" spans="1:53" s="2" customFormat="1" ht="12.75" customHeight="1" x14ac:dyDescent="0.25">
      <c r="A11" s="266" t="s">
        <v>90</v>
      </c>
      <c r="B11" s="267"/>
      <c r="C11" s="55"/>
      <c r="D11" s="523"/>
      <c r="E11" s="523"/>
      <c r="F11" s="369" t="s">
        <v>72</v>
      </c>
      <c r="G11" s="370"/>
      <c r="H11" s="370"/>
      <c r="I11" s="370"/>
      <c r="J11" s="371"/>
      <c r="K11" s="70" t="str">
        <f>IF(SUM(K7:K10)&gt;0,SUM(K7:K10),"")</f>
        <v/>
      </c>
      <c r="L11" s="577" t="str">
        <f>IF(SUM(L7:L10)&gt;0,SUM(L7:L10),"")</f>
        <v/>
      </c>
      <c r="M11" s="578"/>
      <c r="N11" s="552"/>
      <c r="O11" s="592"/>
      <c r="P11" s="586"/>
      <c r="Q11" s="587"/>
      <c r="R11" s="587"/>
      <c r="S11" s="588"/>
      <c r="T11" s="551"/>
      <c r="U11" s="552"/>
      <c r="AB11" s="612"/>
      <c r="AC11" s="613"/>
      <c r="AD11" s="613"/>
      <c r="AE11" s="613"/>
      <c r="AF11" s="613"/>
      <c r="AG11" s="613"/>
      <c r="AJ11" s="653"/>
      <c r="AK11" s="653"/>
      <c r="AL11" s="653"/>
      <c r="AM11" s="653"/>
      <c r="AN11" s="100"/>
      <c r="AO11" s="629" t="s">
        <v>21</v>
      </c>
      <c r="AP11" s="625"/>
      <c r="AQ11" s="625"/>
      <c r="AR11" s="626"/>
      <c r="AS11" s="97">
        <f>AS10-AS6</f>
        <v>0</v>
      </c>
      <c r="AT11" s="262"/>
      <c r="AU11" s="262"/>
      <c r="AW11" s="304"/>
      <c r="AX11" s="305"/>
      <c r="AY11" s="306"/>
      <c r="AZ11" s="306"/>
      <c r="BA11" s="306"/>
    </row>
    <row r="12" spans="1:53" s="2" customFormat="1" ht="12.75" customHeight="1" x14ac:dyDescent="0.25">
      <c r="A12" s="266" t="s">
        <v>91</v>
      </c>
      <c r="B12" s="267"/>
      <c r="C12" s="52"/>
      <c r="D12" s="523"/>
      <c r="E12" s="523"/>
      <c r="F12" s="369" t="s">
        <v>73</v>
      </c>
      <c r="G12" s="370"/>
      <c r="H12" s="370"/>
      <c r="I12" s="370"/>
      <c r="J12" s="371"/>
      <c r="K12" s="69"/>
      <c r="L12" s="553" t="str">
        <f>IF(SUM(AG20:AG219),SUM(AG20:AG219),"")</f>
        <v/>
      </c>
      <c r="M12" s="554"/>
      <c r="N12" s="552"/>
      <c r="O12" s="592"/>
      <c r="P12" s="586"/>
      <c r="Q12" s="587"/>
      <c r="R12" s="587"/>
      <c r="S12" s="588"/>
      <c r="T12" s="551"/>
      <c r="U12" s="552"/>
      <c r="V12" s="542" t="s">
        <v>463</v>
      </c>
      <c r="W12" s="543"/>
      <c r="X12" s="543"/>
      <c r="Y12" s="543"/>
      <c r="Z12" s="544"/>
      <c r="AB12" s="612"/>
      <c r="AC12" s="613"/>
      <c r="AD12" s="613"/>
      <c r="AE12" s="613"/>
      <c r="AF12" s="613"/>
      <c r="AG12" s="613"/>
      <c r="AJ12" s="653"/>
      <c r="AK12" s="653"/>
      <c r="AL12" s="653"/>
      <c r="AM12" s="653"/>
      <c r="AN12" s="56"/>
      <c r="AT12" s="262"/>
      <c r="AU12" s="262"/>
    </row>
    <row r="13" spans="1:53" s="2" customFormat="1" ht="12.75" customHeight="1" x14ac:dyDescent="0.25">
      <c r="A13" s="266" t="s">
        <v>89</v>
      </c>
      <c r="B13" s="267"/>
      <c r="C13" s="55"/>
      <c r="D13" s="523"/>
      <c r="E13" s="523"/>
      <c r="F13" s="369" t="s">
        <v>4</v>
      </c>
      <c r="G13" s="370"/>
      <c r="H13" s="370"/>
      <c r="I13" s="370"/>
      <c r="J13" s="371"/>
      <c r="K13" s="375" t="str">
        <f>IF((K11+K12)&gt;0,K11+K12,"")</f>
        <v/>
      </c>
      <c r="L13" s="579" t="str">
        <f>IF((L11+L12)&gt;0,L11+L12,"")</f>
        <v/>
      </c>
      <c r="M13" s="580"/>
      <c r="N13" s="552"/>
      <c r="O13" s="592"/>
      <c r="P13" s="586"/>
      <c r="Q13" s="587"/>
      <c r="R13" s="587"/>
      <c r="S13" s="588"/>
      <c r="T13" s="551"/>
      <c r="U13" s="552"/>
      <c r="V13" s="545"/>
      <c r="W13" s="546"/>
      <c r="X13" s="546"/>
      <c r="Y13" s="546"/>
      <c r="Z13" s="547"/>
      <c r="AB13" s="612"/>
      <c r="AC13" s="613"/>
      <c r="AD13" s="613"/>
      <c r="AE13" s="613"/>
      <c r="AF13" s="613"/>
      <c r="AG13" s="613"/>
      <c r="AJ13" s="653"/>
      <c r="AK13" s="653"/>
      <c r="AL13" s="653"/>
      <c r="AM13" s="653"/>
      <c r="AN13" s="53"/>
      <c r="AO13" s="2" t="s">
        <v>148</v>
      </c>
      <c r="AS13" s="205">
        <f>SUM(N20:N219)</f>
        <v>0</v>
      </c>
      <c r="AT13" s="262"/>
      <c r="AU13" s="262"/>
    </row>
    <row r="14" spans="1:53" s="2" customFormat="1" ht="12.75" customHeight="1" x14ac:dyDescent="0.25">
      <c r="A14" s="488" t="s">
        <v>90</v>
      </c>
      <c r="B14" s="488"/>
      <c r="C14" s="55"/>
      <c r="D14" s="523"/>
      <c r="E14" s="523"/>
      <c r="F14" s="485" t="s">
        <v>2010</v>
      </c>
      <c r="G14" s="487"/>
      <c r="H14" s="487"/>
      <c r="I14" s="487"/>
      <c r="J14" s="486"/>
      <c r="K14" s="498" t="str">
        <f>IF(K13="","",K7/K13)</f>
        <v/>
      </c>
      <c r="L14" s="581" t="str">
        <f>IF(L13="","",L7/L13)</f>
        <v/>
      </c>
      <c r="M14" s="582"/>
      <c r="N14" s="552"/>
      <c r="O14" s="592"/>
      <c r="P14" s="589"/>
      <c r="Q14" s="590"/>
      <c r="R14" s="590"/>
      <c r="S14" s="591"/>
      <c r="T14" s="551"/>
      <c r="U14" s="552"/>
      <c r="V14" s="548">
        <f>IF(OR(Z5="Yes",Z5="Y"),SUM(N20:N219)+AS11,SUM(N20:N219))</f>
        <v>0</v>
      </c>
      <c r="W14" s="549"/>
      <c r="X14" s="549"/>
      <c r="Y14" s="549"/>
      <c r="Z14" s="550"/>
      <c r="AB14" s="612"/>
      <c r="AC14" s="613"/>
      <c r="AD14" s="613"/>
      <c r="AE14" s="613"/>
      <c r="AF14" s="613"/>
      <c r="AG14" s="613"/>
      <c r="AJ14" s="630"/>
      <c r="AK14" s="630"/>
      <c r="AL14" s="630"/>
      <c r="AM14" s="630"/>
      <c r="AN14" s="101"/>
      <c r="AT14" s="262"/>
      <c r="AU14" s="262"/>
    </row>
    <row r="15" spans="1:53" s="262" customFormat="1" ht="12.75" customHeight="1" x14ac:dyDescent="0.25">
      <c r="A15" s="269"/>
      <c r="B15" s="269"/>
      <c r="C15" s="494"/>
      <c r="D15" s="495"/>
      <c r="E15" s="495"/>
      <c r="F15" s="518" t="s">
        <v>2012</v>
      </c>
      <c r="G15" s="519"/>
      <c r="H15" s="519"/>
      <c r="I15" s="519"/>
      <c r="J15" s="520"/>
      <c r="K15" s="499" t="str">
        <f>IF(K13="","",IF(K14&gt;=0.2,20,18))</f>
        <v/>
      </c>
      <c r="L15" s="516" t="str">
        <f>IF(L13="","",IF(L14&gt;=0.2,20,18))</f>
        <v/>
      </c>
      <c r="M15" s="517"/>
      <c r="N15" s="493"/>
      <c r="O15" s="493"/>
      <c r="P15" s="496"/>
      <c r="Q15" s="496"/>
      <c r="R15" s="496"/>
      <c r="S15" s="496"/>
      <c r="T15" s="493"/>
      <c r="U15" s="493"/>
      <c r="V15" s="497"/>
      <c r="W15" s="497"/>
      <c r="X15" s="497"/>
      <c r="Y15" s="497"/>
      <c r="Z15" s="497"/>
      <c r="AB15" s="612"/>
      <c r="AC15" s="613"/>
      <c r="AD15" s="613"/>
      <c r="AE15" s="613"/>
      <c r="AF15" s="613"/>
      <c r="AG15" s="613"/>
      <c r="AJ15" s="489"/>
      <c r="AK15" s="489"/>
      <c r="AL15" s="489"/>
      <c r="AM15" s="489"/>
      <c r="AN15" s="101"/>
    </row>
    <row r="16" spans="1:53" s="2" customFormat="1" ht="12.75" customHeight="1" x14ac:dyDescent="0.25">
      <c r="A16" s="609"/>
      <c r="B16" s="609"/>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12"/>
      <c r="AC16" s="614"/>
      <c r="AD16" s="614"/>
      <c r="AE16" s="614"/>
      <c r="AF16" s="614"/>
      <c r="AG16" s="614"/>
      <c r="AT16" s="262"/>
      <c r="AU16" s="262"/>
    </row>
    <row r="17" spans="1:58" s="50" customFormat="1" ht="24" customHeight="1" x14ac:dyDescent="0.25">
      <c r="A17" s="604" t="s">
        <v>57</v>
      </c>
      <c r="B17" s="606" t="s">
        <v>48</v>
      </c>
      <c r="C17" s="606" t="s">
        <v>14</v>
      </c>
      <c r="D17" s="606" t="s">
        <v>58</v>
      </c>
      <c r="E17" s="604" t="s">
        <v>447</v>
      </c>
      <c r="F17" s="606" t="s">
        <v>448</v>
      </c>
      <c r="G17" s="604" t="s">
        <v>59</v>
      </c>
      <c r="H17" s="604" t="s">
        <v>67</v>
      </c>
      <c r="I17" s="607" t="s">
        <v>198</v>
      </c>
      <c r="J17" s="606" t="s">
        <v>11</v>
      </c>
      <c r="K17" s="606" t="s">
        <v>12</v>
      </c>
      <c r="L17" s="606" t="s">
        <v>60</v>
      </c>
      <c r="M17" s="606" t="s">
        <v>164</v>
      </c>
      <c r="N17" s="604" t="s">
        <v>13</v>
      </c>
      <c r="O17" s="607" t="s">
        <v>194</v>
      </c>
      <c r="P17" s="604" t="s">
        <v>49</v>
      </c>
      <c r="Q17" s="66" t="s">
        <v>61</v>
      </c>
      <c r="R17" s="604" t="s">
        <v>50</v>
      </c>
      <c r="S17" s="604" t="s">
        <v>187</v>
      </c>
      <c r="T17" s="604" t="s">
        <v>77</v>
      </c>
      <c r="U17" s="606" t="s">
        <v>51</v>
      </c>
      <c r="V17" s="604" t="s">
        <v>52</v>
      </c>
      <c r="W17" s="604" t="s">
        <v>95</v>
      </c>
      <c r="X17" s="604" t="s">
        <v>93</v>
      </c>
      <c r="Y17" s="604" t="s">
        <v>96</v>
      </c>
      <c r="Z17" s="604" t="s">
        <v>66</v>
      </c>
      <c r="AA17" s="606" t="s">
        <v>65</v>
      </c>
      <c r="AB17" s="612"/>
      <c r="AC17" s="616" t="s">
        <v>84</v>
      </c>
      <c r="AD17" s="617"/>
      <c r="AE17" s="617"/>
      <c r="AF17" s="617"/>
      <c r="AG17" s="618"/>
      <c r="AI17" s="637" t="s">
        <v>97</v>
      </c>
      <c r="AJ17" s="638"/>
      <c r="AK17" s="639"/>
      <c r="AM17" s="627" t="s">
        <v>102</v>
      </c>
      <c r="AT17" s="649" t="s">
        <v>166</v>
      </c>
      <c r="AU17" s="651"/>
      <c r="AV17" s="649" t="s">
        <v>154</v>
      </c>
      <c r="AX17" s="616" t="s">
        <v>161</v>
      </c>
      <c r="AY17" s="644"/>
      <c r="AZ17" s="644"/>
      <c r="BA17" s="644"/>
      <c r="BB17" s="644"/>
      <c r="BC17" s="645"/>
      <c r="BE17" s="637" t="s">
        <v>155</v>
      </c>
      <c r="BF17" s="639"/>
    </row>
    <row r="18" spans="1:58" s="2" customFormat="1" ht="24.75" customHeight="1" x14ac:dyDescent="0.25">
      <c r="A18" s="610"/>
      <c r="B18" s="606"/>
      <c r="C18" s="606"/>
      <c r="D18" s="606"/>
      <c r="E18" s="610"/>
      <c r="F18" s="606"/>
      <c r="G18" s="610"/>
      <c r="H18" s="610"/>
      <c r="I18" s="654"/>
      <c r="J18" s="606"/>
      <c r="K18" s="606"/>
      <c r="L18" s="606"/>
      <c r="M18" s="606"/>
      <c r="N18" s="605"/>
      <c r="O18" s="608"/>
      <c r="P18" s="605"/>
      <c r="Q18" s="64"/>
      <c r="R18" s="605"/>
      <c r="S18" s="605"/>
      <c r="T18" s="655"/>
      <c r="U18" s="606"/>
      <c r="V18" s="605"/>
      <c r="W18" s="610"/>
      <c r="X18" s="605"/>
      <c r="Y18" s="605"/>
      <c r="Z18" s="605"/>
      <c r="AA18" s="606"/>
      <c r="AB18" s="612"/>
      <c r="AC18" s="619"/>
      <c r="AD18" s="620"/>
      <c r="AE18" s="620"/>
      <c r="AF18" s="620"/>
      <c r="AG18" s="621"/>
      <c r="AI18" s="640"/>
      <c r="AJ18" s="641"/>
      <c r="AK18" s="642"/>
      <c r="AM18" s="628"/>
      <c r="AO18" s="2" t="s">
        <v>24</v>
      </c>
      <c r="AP18" s="2" t="s">
        <v>105</v>
      </c>
      <c r="AQ18" s="112" t="s">
        <v>105</v>
      </c>
      <c r="AT18" s="650"/>
      <c r="AU18" s="652"/>
      <c r="AV18" s="650"/>
      <c r="AX18" s="646"/>
      <c r="AY18" s="647"/>
      <c r="AZ18" s="647"/>
      <c r="BA18" s="647"/>
      <c r="BB18" s="647"/>
      <c r="BC18" s="648"/>
      <c r="BE18" s="643"/>
      <c r="BF18" s="642"/>
    </row>
    <row r="19" spans="1:58" s="83" customFormat="1" ht="13.5" customHeight="1" x14ac:dyDescent="0.25">
      <c r="A19" s="81"/>
      <c r="B19" s="80"/>
      <c r="C19" s="80"/>
      <c r="D19" s="80"/>
      <c r="E19" s="80"/>
      <c r="F19" s="80"/>
      <c r="G19" s="79" t="s">
        <v>5</v>
      </c>
      <c r="H19" s="33" t="s">
        <v>5</v>
      </c>
      <c r="I19" s="80"/>
      <c r="J19" s="80"/>
      <c r="K19" s="80"/>
      <c r="L19" s="80"/>
      <c r="M19" s="80"/>
      <c r="N19" s="82" t="s">
        <v>5</v>
      </c>
      <c r="O19" s="82" t="s">
        <v>5</v>
      </c>
      <c r="P19" s="82" t="s">
        <v>5</v>
      </c>
      <c r="Q19" s="82" t="s">
        <v>5</v>
      </c>
      <c r="R19" s="82" t="s">
        <v>5</v>
      </c>
      <c r="S19" s="82" t="s">
        <v>5</v>
      </c>
      <c r="T19" s="82" t="s">
        <v>78</v>
      </c>
      <c r="U19" s="80"/>
      <c r="V19" s="82" t="s">
        <v>5</v>
      </c>
      <c r="W19" s="82" t="s">
        <v>5</v>
      </c>
      <c r="X19" s="82" t="s">
        <v>5</v>
      </c>
      <c r="Y19" s="82" t="s">
        <v>5</v>
      </c>
      <c r="Z19" s="82" t="s">
        <v>5</v>
      </c>
      <c r="AA19" s="80"/>
      <c r="AB19" s="612"/>
      <c r="AC19" s="94" t="s">
        <v>81</v>
      </c>
      <c r="AD19" s="94" t="s">
        <v>7</v>
      </c>
      <c r="AE19" s="94" t="s">
        <v>8</v>
      </c>
      <c r="AF19" s="94" t="s">
        <v>9</v>
      </c>
      <c r="AG19" s="94" t="s">
        <v>10</v>
      </c>
      <c r="AI19" s="107" t="s">
        <v>98</v>
      </c>
      <c r="AJ19" s="107" t="s">
        <v>99</v>
      </c>
      <c r="AK19" s="107" t="s">
        <v>100</v>
      </c>
      <c r="AM19" s="44"/>
      <c r="AO19" s="2" t="s">
        <v>104</v>
      </c>
      <c r="AP19" s="2" t="s">
        <v>94</v>
      </c>
      <c r="AQ19" s="113" t="s">
        <v>94</v>
      </c>
      <c r="AT19" s="44"/>
      <c r="AU19" s="263"/>
      <c r="AV19" s="271"/>
      <c r="AX19" s="277" t="s">
        <v>98</v>
      </c>
      <c r="AY19" s="277" t="s">
        <v>162</v>
      </c>
      <c r="AZ19" s="277" t="s">
        <v>163</v>
      </c>
      <c r="BA19" s="277" t="s">
        <v>7</v>
      </c>
      <c r="BB19" s="277" t="s">
        <v>8</v>
      </c>
      <c r="BC19" s="277" t="s">
        <v>9</v>
      </c>
      <c r="BE19" s="107" t="s">
        <v>98</v>
      </c>
      <c r="BF19" s="108">
        <f>SUM(AX20:AX219)</f>
        <v>0</v>
      </c>
    </row>
    <row r="20" spans="1:58" s="3" customFormat="1" ht="13.95" customHeight="1" x14ac:dyDescent="0.25">
      <c r="A20" s="30">
        <v>1</v>
      </c>
      <c r="B20" s="93"/>
      <c r="C20" s="52"/>
      <c r="D20" s="84"/>
      <c r="E20" s="84"/>
      <c r="F20" s="85"/>
      <c r="G20" s="102"/>
      <c r="H20" s="88"/>
      <c r="I20" s="88"/>
      <c r="J20" s="86" t="str">
        <f>IF(H20&gt;0,G20/H20,"")</f>
        <v/>
      </c>
      <c r="K20" s="85"/>
      <c r="L20" s="85"/>
      <c r="M20" s="87" t="str">
        <f>IF($C$6="No", IF((L20-K20)&gt;0,"N/A"," "),IF(L20="","", IF(K20&gt;DATE(2010,4,30), (IF((L20-K20)&lt;31,"Yes","No")), (IF((L20-K20)&lt;181,"Yes","No")))))</f>
        <v xml:space="preserve"> </v>
      </c>
      <c r="N20" s="88"/>
      <c r="O20" s="88"/>
      <c r="P20" s="88"/>
      <c r="Q20" s="88"/>
      <c r="R20" s="88"/>
      <c r="S20" s="89">
        <f>N20-(O20+R20+Q20+P20)</f>
        <v>0</v>
      </c>
      <c r="T20" s="90"/>
      <c r="U20" s="91"/>
      <c r="V20" s="89">
        <f>IF(P20&gt;0,ABS(PMT(U20/12,T20*12,P20)),0)</f>
        <v>0</v>
      </c>
      <c r="W20" s="88"/>
      <c r="X20" s="88"/>
      <c r="Y20" s="88"/>
      <c r="Z20" s="89">
        <f>SUM(V20:Y20)</f>
        <v>0</v>
      </c>
      <c r="AA20" s="92">
        <f t="shared" ref="AA20:AA51" si="0">IF(G20&gt;0,(Z20/(G20/12)),0)</f>
        <v>0</v>
      </c>
      <c r="AB20" s="612"/>
      <c r="AC20" s="95" t="b">
        <f>AND($J20&gt;0,$J20&lt;=0.65)</f>
        <v>0</v>
      </c>
      <c r="AD20" s="95" t="b">
        <f t="shared" ref="AD20:AD83" si="1">AND($J20&gt;0.65,$J20&lt;=0.7)</f>
        <v>0</v>
      </c>
      <c r="AE20" s="95" t="b">
        <f t="shared" ref="AE20:AE83" si="2">AND($J20&gt;0.7,$J20&lt;=0.75)</f>
        <v>0</v>
      </c>
      <c r="AF20" s="95" t="b">
        <f t="shared" ref="AF20:AF83" si="3">AND($J20&gt;0.75,$J20&lt;=0.8)</f>
        <v>0</v>
      </c>
      <c r="AG20" s="95">
        <f>IF($J20&gt;0.8,1,0)</f>
        <v>0</v>
      </c>
      <c r="AI20" s="108">
        <f>COUNTIF(J20:J219,"&lt;=.3")</f>
        <v>0</v>
      </c>
      <c r="AJ20" s="108">
        <f>COUNTIF(J20:J219,"&lt;=.5")</f>
        <v>0</v>
      </c>
      <c r="AK20" s="108">
        <f>COUNTIF(J20:J219,"&lt;=.8")</f>
        <v>0</v>
      </c>
      <c r="AM20" s="44">
        <f>IF(AA20&gt;0.35,1,0)</f>
        <v>0</v>
      </c>
      <c r="AO20" s="83"/>
      <c r="AT20" s="44">
        <f>IF(M20="No",1,0)</f>
        <v>0</v>
      </c>
      <c r="AU20" s="264"/>
      <c r="AV20" s="271">
        <f>SUM(AT20:AT219)</f>
        <v>0</v>
      </c>
      <c r="AX20" s="95" t="b">
        <f>AND($J20&gt;0,$J20&lt;=0.3)</f>
        <v>0</v>
      </c>
      <c r="AY20" s="95" t="b">
        <f>AND($J20&gt;0.3,$J20&lt;=0.5)</f>
        <v>0</v>
      </c>
      <c r="AZ20" s="95" t="b">
        <f>AND($J20&gt;0.5,$J20&lt;=0.65)</f>
        <v>0</v>
      </c>
      <c r="BA20" s="95" t="b">
        <f>AND($J20&gt;0.65,$J20&lt;=0.7)</f>
        <v>0</v>
      </c>
      <c r="BB20" s="95" t="b">
        <f>AND($J20&gt;0.7,$J20&lt;=0.75)</f>
        <v>0</v>
      </c>
      <c r="BC20" s="95" t="b">
        <f>AND($J20&gt;0.75,$J20&lt;=0.8)</f>
        <v>0</v>
      </c>
      <c r="BE20" s="274" t="s">
        <v>156</v>
      </c>
      <c r="BF20" s="108">
        <f>SUM(AY20:AY219)</f>
        <v>0</v>
      </c>
    </row>
    <row r="21" spans="1:58" s="3" customFormat="1" ht="13.5" customHeight="1" x14ac:dyDescent="0.25">
      <c r="A21" s="30">
        <f>(A20+1)</f>
        <v>2</v>
      </c>
      <c r="B21" s="93"/>
      <c r="C21" s="52"/>
      <c r="D21" s="84"/>
      <c r="E21" s="84"/>
      <c r="F21" s="85"/>
      <c r="G21" s="102"/>
      <c r="H21" s="88"/>
      <c r="I21" s="88"/>
      <c r="J21" s="86" t="str">
        <f t="shared" ref="J21:J84" si="4">IF(H21&gt;0,G21/H21,"")</f>
        <v/>
      </c>
      <c r="K21" s="85"/>
      <c r="L21" s="85"/>
      <c r="M21" s="87" t="str">
        <f t="shared" ref="M21:M84" si="5">IF($C$6="No", IF((L21-K21)&gt;0,"N/A"," "),IF(L21="","", IF(K21&gt;DATE(2010,4,30), (IF((L21-K21)&lt;31,"Yes","No")), (IF((L21-K21)&lt;181,"Yes","No")))))</f>
        <v xml:space="preserve"> </v>
      </c>
      <c r="N21" s="88"/>
      <c r="O21" s="88"/>
      <c r="P21" s="88"/>
      <c r="Q21" s="88"/>
      <c r="R21" s="88"/>
      <c r="S21" s="89">
        <f t="shared" ref="S21:S84" si="6">N21-(O21+R21+Q21+P21)</f>
        <v>0</v>
      </c>
      <c r="T21" s="90"/>
      <c r="U21" s="91"/>
      <c r="V21" s="89">
        <f t="shared" ref="V21:V84" si="7">IF(P21&gt;0,ABS(PMT(U21/12,T21*12,P21)),0)</f>
        <v>0</v>
      </c>
      <c r="W21" s="88"/>
      <c r="X21" s="88"/>
      <c r="Y21" s="88"/>
      <c r="Z21" s="89">
        <f t="shared" ref="Z21:Z84" si="8">SUM(V21:Y21)</f>
        <v>0</v>
      </c>
      <c r="AA21" s="92">
        <f t="shared" si="0"/>
        <v>0</v>
      </c>
      <c r="AB21" s="612"/>
      <c r="AC21" s="95" t="b">
        <f t="shared" ref="AC21:AC84" si="9">AND($J21&gt;0,$J21&lt;=0.65)</f>
        <v>0</v>
      </c>
      <c r="AD21" s="95" t="b">
        <f t="shared" si="1"/>
        <v>0</v>
      </c>
      <c r="AE21" s="95" t="b">
        <f t="shared" si="2"/>
        <v>0</v>
      </c>
      <c r="AF21" s="95" t="b">
        <f t="shared" si="3"/>
        <v>0</v>
      </c>
      <c r="AG21" s="95">
        <f t="shared" ref="AG21:AG84" si="10">IF($J21&gt;0.8,1,0)</f>
        <v>0</v>
      </c>
      <c r="AM21" s="44">
        <f t="shared" ref="AM21:AM84" si="11">IF(AA21&gt;0.35,1,0)</f>
        <v>0</v>
      </c>
      <c r="AT21" s="44">
        <f t="shared" ref="AT21:AT84" si="12">IF(M21="No",1,0)</f>
        <v>0</v>
      </c>
      <c r="AU21" s="264"/>
      <c r="AX21" s="95" t="b">
        <f t="shared" ref="AX21:AX84" si="13">AND($J21&gt;0,$J21&lt;=0.3)</f>
        <v>0</v>
      </c>
      <c r="AY21" s="95" t="b">
        <f t="shared" ref="AY21:AY84" si="14">AND($J21&gt;0.3,$J21&lt;=0.5)</f>
        <v>0</v>
      </c>
      <c r="AZ21" s="95" t="b">
        <f t="shared" ref="AZ21:AZ84" si="15">AND($J21&gt;0.5,$J21&lt;=0.65)</f>
        <v>0</v>
      </c>
      <c r="BA21" s="95" t="b">
        <f t="shared" ref="BA21:BA84" si="16">AND($J21&gt;0.65,$J21&lt;=0.7)</f>
        <v>0</v>
      </c>
      <c r="BB21" s="95" t="b">
        <f t="shared" ref="BB21:BB84" si="17">AND($J21&gt;0.7,$J21&lt;=0.75)</f>
        <v>0</v>
      </c>
      <c r="BC21" s="95" t="b">
        <f t="shared" ref="BC21:BC84" si="18">AND($J21&gt;0.75,$J21&lt;=0.8)</f>
        <v>0</v>
      </c>
      <c r="BE21" s="274" t="s">
        <v>157</v>
      </c>
      <c r="BF21" s="108">
        <f>SUM(AZ20:AZ219)</f>
        <v>0</v>
      </c>
    </row>
    <row r="22" spans="1:58" s="3" customFormat="1" ht="13.95" customHeight="1" x14ac:dyDescent="0.25">
      <c r="A22" s="30">
        <f t="shared" ref="A22:A34" si="19">(A21+1)</f>
        <v>3</v>
      </c>
      <c r="B22" s="93"/>
      <c r="C22" s="52"/>
      <c r="D22" s="84"/>
      <c r="E22" s="84"/>
      <c r="F22" s="85"/>
      <c r="G22" s="102"/>
      <c r="H22" s="88"/>
      <c r="I22" s="88"/>
      <c r="J22" s="86" t="str">
        <f t="shared" si="4"/>
        <v/>
      </c>
      <c r="K22" s="85"/>
      <c r="L22" s="85"/>
      <c r="M22" s="87" t="str">
        <f t="shared" si="5"/>
        <v xml:space="preserve"> </v>
      </c>
      <c r="N22" s="88"/>
      <c r="O22" s="88"/>
      <c r="P22" s="88"/>
      <c r="Q22" s="88"/>
      <c r="R22" s="88"/>
      <c r="S22" s="89">
        <f t="shared" si="6"/>
        <v>0</v>
      </c>
      <c r="T22" s="90"/>
      <c r="U22" s="91"/>
      <c r="V22" s="89">
        <f t="shared" si="7"/>
        <v>0</v>
      </c>
      <c r="W22" s="88"/>
      <c r="X22" s="88"/>
      <c r="Y22" s="88"/>
      <c r="Z22" s="89">
        <f t="shared" si="8"/>
        <v>0</v>
      </c>
      <c r="AA22" s="92">
        <f t="shared" si="0"/>
        <v>0</v>
      </c>
      <c r="AB22" s="612"/>
      <c r="AC22" s="95" t="b">
        <f t="shared" si="9"/>
        <v>0</v>
      </c>
      <c r="AD22" s="95" t="b">
        <f t="shared" si="1"/>
        <v>0</v>
      </c>
      <c r="AE22" s="95" t="b">
        <f t="shared" si="2"/>
        <v>0</v>
      </c>
      <c r="AF22" s="95" t="b">
        <f t="shared" si="3"/>
        <v>0</v>
      </c>
      <c r="AG22" s="95">
        <f t="shared" si="10"/>
        <v>0</v>
      </c>
      <c r="AM22" s="44">
        <f t="shared" si="11"/>
        <v>0</v>
      </c>
      <c r="AQ22" s="50"/>
      <c r="AT22" s="44">
        <f t="shared" si="12"/>
        <v>0</v>
      </c>
      <c r="AU22" s="264"/>
      <c r="AX22" s="95" t="b">
        <f t="shared" si="13"/>
        <v>0</v>
      </c>
      <c r="AY22" s="95" t="b">
        <f t="shared" si="14"/>
        <v>0</v>
      </c>
      <c r="AZ22" s="95" t="b">
        <f t="shared" si="15"/>
        <v>0</v>
      </c>
      <c r="BA22" s="95" t="b">
        <f t="shared" si="16"/>
        <v>0</v>
      </c>
      <c r="BB22" s="95" t="b">
        <f t="shared" si="17"/>
        <v>0</v>
      </c>
      <c r="BC22" s="95" t="b">
        <f t="shared" si="18"/>
        <v>0</v>
      </c>
      <c r="BE22" s="274" t="s">
        <v>158</v>
      </c>
      <c r="BF22" s="108">
        <f>SUM(BA20:BA219)</f>
        <v>0</v>
      </c>
    </row>
    <row r="23" spans="1:58" s="3" customFormat="1" ht="13.95" customHeight="1" x14ac:dyDescent="0.25">
      <c r="A23" s="30">
        <f t="shared" si="19"/>
        <v>4</v>
      </c>
      <c r="B23" s="93"/>
      <c r="C23" s="52"/>
      <c r="D23" s="84"/>
      <c r="E23" s="84"/>
      <c r="F23" s="85"/>
      <c r="G23" s="102"/>
      <c r="H23" s="88"/>
      <c r="I23" s="88"/>
      <c r="J23" s="86" t="str">
        <f t="shared" si="4"/>
        <v/>
      </c>
      <c r="K23" s="85"/>
      <c r="L23" s="85"/>
      <c r="M23" s="87" t="str">
        <f t="shared" si="5"/>
        <v xml:space="preserve"> </v>
      </c>
      <c r="N23" s="88"/>
      <c r="O23" s="88"/>
      <c r="P23" s="88"/>
      <c r="Q23" s="88"/>
      <c r="R23" s="88"/>
      <c r="S23" s="89">
        <f t="shared" si="6"/>
        <v>0</v>
      </c>
      <c r="T23" s="90"/>
      <c r="U23" s="91"/>
      <c r="V23" s="89">
        <f t="shared" si="7"/>
        <v>0</v>
      </c>
      <c r="W23" s="88"/>
      <c r="X23" s="88"/>
      <c r="Y23" s="88"/>
      <c r="Z23" s="89">
        <f t="shared" si="8"/>
        <v>0</v>
      </c>
      <c r="AA23" s="92">
        <f t="shared" si="0"/>
        <v>0</v>
      </c>
      <c r="AB23" s="612"/>
      <c r="AC23" s="95" t="b">
        <f t="shared" si="9"/>
        <v>0</v>
      </c>
      <c r="AD23" s="95" t="b">
        <f t="shared" si="1"/>
        <v>0</v>
      </c>
      <c r="AE23" s="95" t="b">
        <f t="shared" si="2"/>
        <v>0</v>
      </c>
      <c r="AF23" s="95" t="b">
        <f t="shared" si="3"/>
        <v>0</v>
      </c>
      <c r="AG23" s="95">
        <f t="shared" si="10"/>
        <v>0</v>
      </c>
      <c r="AM23" s="44">
        <f t="shared" si="11"/>
        <v>0</v>
      </c>
      <c r="AQ23" s="2"/>
      <c r="AT23" s="44">
        <f t="shared" si="12"/>
        <v>0</v>
      </c>
      <c r="AU23" s="264"/>
      <c r="AX23" s="95" t="b">
        <f t="shared" si="13"/>
        <v>0</v>
      </c>
      <c r="AY23" s="95" t="b">
        <f t="shared" si="14"/>
        <v>0</v>
      </c>
      <c r="AZ23" s="95" t="b">
        <f t="shared" si="15"/>
        <v>0</v>
      </c>
      <c r="BA23" s="95" t="b">
        <f t="shared" si="16"/>
        <v>0</v>
      </c>
      <c r="BB23" s="95" t="b">
        <f t="shared" si="17"/>
        <v>0</v>
      </c>
      <c r="BC23" s="95" t="b">
        <f t="shared" si="18"/>
        <v>0</v>
      </c>
      <c r="BE23" s="274" t="s">
        <v>159</v>
      </c>
      <c r="BF23" s="108">
        <f>SUM(BB20:BB219)</f>
        <v>0</v>
      </c>
    </row>
    <row r="24" spans="1:58" s="3" customFormat="1" ht="13.95" customHeight="1" x14ac:dyDescent="0.25">
      <c r="A24" s="30">
        <f t="shared" si="19"/>
        <v>5</v>
      </c>
      <c r="B24" s="93"/>
      <c r="C24" s="52"/>
      <c r="D24" s="84"/>
      <c r="E24" s="84"/>
      <c r="F24" s="85"/>
      <c r="G24" s="102"/>
      <c r="H24" s="88"/>
      <c r="I24" s="88"/>
      <c r="J24" s="86" t="str">
        <f t="shared" si="4"/>
        <v/>
      </c>
      <c r="K24" s="85"/>
      <c r="L24" s="85"/>
      <c r="M24" s="87" t="str">
        <f t="shared" si="5"/>
        <v xml:space="preserve"> </v>
      </c>
      <c r="N24" s="88"/>
      <c r="O24" s="88"/>
      <c r="P24" s="88"/>
      <c r="Q24" s="88"/>
      <c r="R24" s="88"/>
      <c r="S24" s="89">
        <f t="shared" si="6"/>
        <v>0</v>
      </c>
      <c r="T24" s="90"/>
      <c r="U24" s="91"/>
      <c r="V24" s="89">
        <f t="shared" si="7"/>
        <v>0</v>
      </c>
      <c r="W24" s="88"/>
      <c r="X24" s="88"/>
      <c r="Y24" s="88"/>
      <c r="Z24" s="89">
        <f t="shared" si="8"/>
        <v>0</v>
      </c>
      <c r="AA24" s="92">
        <f t="shared" si="0"/>
        <v>0</v>
      </c>
      <c r="AB24" s="612"/>
      <c r="AC24" s="95" t="b">
        <f>AND($J24&gt;0,$J24&lt;=0.65)</f>
        <v>0</v>
      </c>
      <c r="AD24" s="95" t="b">
        <f t="shared" si="1"/>
        <v>0</v>
      </c>
      <c r="AE24" s="95" t="b">
        <f t="shared" si="2"/>
        <v>0</v>
      </c>
      <c r="AF24" s="95" t="b">
        <f t="shared" si="3"/>
        <v>0</v>
      </c>
      <c r="AG24" s="95">
        <f t="shared" si="10"/>
        <v>0</v>
      </c>
      <c r="AM24" s="44">
        <f t="shared" si="11"/>
        <v>0</v>
      </c>
      <c r="AQ24" s="2"/>
      <c r="AT24" s="44">
        <f t="shared" si="12"/>
        <v>0</v>
      </c>
      <c r="AU24" s="264"/>
      <c r="AX24" s="95" t="b">
        <f t="shared" si="13"/>
        <v>0</v>
      </c>
      <c r="AY24" s="95" t="b">
        <f t="shared" si="14"/>
        <v>0</v>
      </c>
      <c r="AZ24" s="95" t="b">
        <f t="shared" si="15"/>
        <v>0</v>
      </c>
      <c r="BA24" s="95" t="b">
        <f t="shared" si="16"/>
        <v>0</v>
      </c>
      <c r="BB24" s="95" t="b">
        <f t="shared" si="17"/>
        <v>0</v>
      </c>
      <c r="BC24" s="95" t="b">
        <f t="shared" si="18"/>
        <v>0</v>
      </c>
      <c r="BE24" s="274" t="s">
        <v>160</v>
      </c>
      <c r="BF24" s="108">
        <f>SUM(BC20:BC219)</f>
        <v>0</v>
      </c>
    </row>
    <row r="25" spans="1:58" s="3" customFormat="1" ht="13.95" customHeight="1" x14ac:dyDescent="0.25">
      <c r="A25" s="30">
        <f t="shared" si="19"/>
        <v>6</v>
      </c>
      <c r="B25" s="93"/>
      <c r="C25" s="52"/>
      <c r="D25" s="84"/>
      <c r="E25" s="84"/>
      <c r="F25" s="85"/>
      <c r="G25" s="102"/>
      <c r="H25" s="88"/>
      <c r="I25" s="88"/>
      <c r="J25" s="86" t="str">
        <f t="shared" si="4"/>
        <v/>
      </c>
      <c r="K25" s="85"/>
      <c r="L25" s="85"/>
      <c r="M25" s="87" t="str">
        <f t="shared" si="5"/>
        <v xml:space="preserve"> </v>
      </c>
      <c r="N25" s="88"/>
      <c r="O25" s="88"/>
      <c r="P25" s="88"/>
      <c r="Q25" s="88"/>
      <c r="R25" s="88"/>
      <c r="S25" s="89">
        <f t="shared" si="6"/>
        <v>0</v>
      </c>
      <c r="T25" s="90"/>
      <c r="U25" s="91"/>
      <c r="V25" s="89">
        <f t="shared" si="7"/>
        <v>0</v>
      </c>
      <c r="W25" s="88"/>
      <c r="X25" s="88"/>
      <c r="Y25" s="88"/>
      <c r="Z25" s="89">
        <f t="shared" si="8"/>
        <v>0</v>
      </c>
      <c r="AA25" s="92">
        <f t="shared" si="0"/>
        <v>0</v>
      </c>
      <c r="AB25" s="612"/>
      <c r="AC25" s="95" t="b">
        <f t="shared" si="9"/>
        <v>0</v>
      </c>
      <c r="AD25" s="95" t="b">
        <f t="shared" si="1"/>
        <v>0</v>
      </c>
      <c r="AE25" s="95" t="b">
        <f t="shared" si="2"/>
        <v>0</v>
      </c>
      <c r="AF25" s="95" t="b">
        <f t="shared" si="3"/>
        <v>0</v>
      </c>
      <c r="AG25" s="95">
        <f t="shared" si="10"/>
        <v>0</v>
      </c>
      <c r="AM25" s="44">
        <f t="shared" si="11"/>
        <v>0</v>
      </c>
      <c r="AQ25" s="2"/>
      <c r="AT25" s="44">
        <f t="shared" si="12"/>
        <v>0</v>
      </c>
      <c r="AU25" s="264"/>
      <c r="AX25" s="95" t="b">
        <f t="shared" si="13"/>
        <v>0</v>
      </c>
      <c r="AY25" s="95" t="b">
        <f t="shared" si="14"/>
        <v>0</v>
      </c>
      <c r="AZ25" s="95" t="b">
        <f t="shared" si="15"/>
        <v>0</v>
      </c>
      <c r="BA25" s="95" t="b">
        <f t="shared" si="16"/>
        <v>0</v>
      </c>
      <c r="BB25" s="95" t="b">
        <f t="shared" si="17"/>
        <v>0</v>
      </c>
      <c r="BC25" s="95" t="b">
        <f t="shared" si="18"/>
        <v>0</v>
      </c>
      <c r="BE25" s="275" t="s">
        <v>115</v>
      </c>
      <c r="BF25" s="276">
        <f>SUM(BF19:BF24)</f>
        <v>0</v>
      </c>
    </row>
    <row r="26" spans="1:58" s="3" customFormat="1" ht="13.95" customHeight="1" x14ac:dyDescent="0.25">
      <c r="A26" s="30">
        <f t="shared" si="19"/>
        <v>7</v>
      </c>
      <c r="B26" s="93"/>
      <c r="C26" s="52"/>
      <c r="D26" s="84"/>
      <c r="E26" s="84"/>
      <c r="F26" s="85"/>
      <c r="G26" s="102"/>
      <c r="H26" s="88"/>
      <c r="I26" s="88"/>
      <c r="J26" s="86" t="str">
        <f t="shared" si="4"/>
        <v/>
      </c>
      <c r="K26" s="85"/>
      <c r="L26" s="85"/>
      <c r="M26" s="87" t="str">
        <f t="shared" si="5"/>
        <v xml:space="preserve"> </v>
      </c>
      <c r="N26" s="88"/>
      <c r="O26" s="88"/>
      <c r="P26" s="88"/>
      <c r="Q26" s="88"/>
      <c r="R26" s="88"/>
      <c r="S26" s="89">
        <f t="shared" si="6"/>
        <v>0</v>
      </c>
      <c r="T26" s="90"/>
      <c r="U26" s="91"/>
      <c r="V26" s="89">
        <f t="shared" si="7"/>
        <v>0</v>
      </c>
      <c r="W26" s="88"/>
      <c r="X26" s="88"/>
      <c r="Y26" s="88"/>
      <c r="Z26" s="89">
        <f t="shared" si="8"/>
        <v>0</v>
      </c>
      <c r="AA26" s="92">
        <f t="shared" si="0"/>
        <v>0</v>
      </c>
      <c r="AB26" s="612"/>
      <c r="AC26" s="95" t="b">
        <f t="shared" si="9"/>
        <v>0</v>
      </c>
      <c r="AD26" s="95" t="b">
        <f t="shared" si="1"/>
        <v>0</v>
      </c>
      <c r="AE26" s="95" t="b">
        <f t="shared" si="2"/>
        <v>0</v>
      </c>
      <c r="AF26" s="95" t="b">
        <f t="shared" si="3"/>
        <v>0</v>
      </c>
      <c r="AG26" s="95">
        <f t="shared" si="10"/>
        <v>0</v>
      </c>
      <c r="AM26" s="44">
        <f t="shared" si="11"/>
        <v>0</v>
      </c>
      <c r="AT26" s="44">
        <f t="shared" si="12"/>
        <v>0</v>
      </c>
      <c r="AU26" s="264"/>
      <c r="AX26" s="95" t="b">
        <f t="shared" si="13"/>
        <v>0</v>
      </c>
      <c r="AY26" s="95" t="b">
        <f t="shared" si="14"/>
        <v>0</v>
      </c>
      <c r="AZ26" s="95" t="b">
        <f t="shared" si="15"/>
        <v>0</v>
      </c>
      <c r="BA26" s="95" t="b">
        <f t="shared" si="16"/>
        <v>0</v>
      </c>
      <c r="BB26" s="95" t="b">
        <f t="shared" si="17"/>
        <v>0</v>
      </c>
      <c r="BC26" s="95" t="b">
        <f t="shared" si="18"/>
        <v>0</v>
      </c>
    </row>
    <row r="27" spans="1:58" s="3" customFormat="1" ht="13.95" customHeight="1" x14ac:dyDescent="0.25">
      <c r="A27" s="30">
        <f t="shared" si="19"/>
        <v>8</v>
      </c>
      <c r="B27" s="93"/>
      <c r="C27" s="52"/>
      <c r="D27" s="84"/>
      <c r="E27" s="84"/>
      <c r="F27" s="85"/>
      <c r="G27" s="102"/>
      <c r="H27" s="88"/>
      <c r="I27" s="88"/>
      <c r="J27" s="86" t="str">
        <f t="shared" si="4"/>
        <v/>
      </c>
      <c r="K27" s="85"/>
      <c r="L27" s="85"/>
      <c r="M27" s="87" t="str">
        <f t="shared" si="5"/>
        <v xml:space="preserve"> </v>
      </c>
      <c r="N27" s="88"/>
      <c r="O27" s="88"/>
      <c r="P27" s="88"/>
      <c r="Q27" s="88"/>
      <c r="R27" s="88"/>
      <c r="S27" s="89">
        <f t="shared" si="6"/>
        <v>0</v>
      </c>
      <c r="T27" s="90"/>
      <c r="U27" s="91"/>
      <c r="V27" s="89">
        <f t="shared" si="7"/>
        <v>0</v>
      </c>
      <c r="W27" s="88"/>
      <c r="X27" s="88"/>
      <c r="Y27" s="88"/>
      <c r="Z27" s="89">
        <f t="shared" si="8"/>
        <v>0</v>
      </c>
      <c r="AA27" s="92">
        <f t="shared" si="0"/>
        <v>0</v>
      </c>
      <c r="AB27" s="612"/>
      <c r="AC27" s="95" t="b">
        <f t="shared" si="9"/>
        <v>0</v>
      </c>
      <c r="AD27" s="95" t="b">
        <f t="shared" si="1"/>
        <v>0</v>
      </c>
      <c r="AE27" s="95" t="b">
        <f t="shared" si="2"/>
        <v>0</v>
      </c>
      <c r="AF27" s="95" t="b">
        <f t="shared" si="3"/>
        <v>0</v>
      </c>
      <c r="AG27" s="95">
        <f t="shared" si="10"/>
        <v>0</v>
      </c>
      <c r="AM27" s="44">
        <f t="shared" si="11"/>
        <v>0</v>
      </c>
      <c r="AT27" s="44">
        <f t="shared" si="12"/>
        <v>0</v>
      </c>
      <c r="AU27" s="264"/>
      <c r="AX27" s="95" t="b">
        <f t="shared" si="13"/>
        <v>0</v>
      </c>
      <c r="AY27" s="95" t="b">
        <f t="shared" si="14"/>
        <v>0</v>
      </c>
      <c r="AZ27" s="95" t="b">
        <f t="shared" si="15"/>
        <v>0</v>
      </c>
      <c r="BA27" s="95" t="b">
        <f t="shared" si="16"/>
        <v>0</v>
      </c>
      <c r="BB27" s="95" t="b">
        <f t="shared" si="17"/>
        <v>0</v>
      </c>
      <c r="BC27" s="95" t="b">
        <f t="shared" si="18"/>
        <v>0</v>
      </c>
    </row>
    <row r="28" spans="1:58" s="3" customFormat="1" ht="13.95" customHeight="1" x14ac:dyDescent="0.25">
      <c r="A28" s="30">
        <f t="shared" si="19"/>
        <v>9</v>
      </c>
      <c r="B28" s="93"/>
      <c r="C28" s="52"/>
      <c r="D28" s="84"/>
      <c r="E28" s="84"/>
      <c r="F28" s="85"/>
      <c r="G28" s="102"/>
      <c r="H28" s="88"/>
      <c r="I28" s="88"/>
      <c r="J28" s="86" t="str">
        <f t="shared" si="4"/>
        <v/>
      </c>
      <c r="K28" s="85"/>
      <c r="L28" s="85"/>
      <c r="M28" s="87" t="str">
        <f t="shared" si="5"/>
        <v xml:space="preserve"> </v>
      </c>
      <c r="N28" s="88"/>
      <c r="O28" s="88"/>
      <c r="P28" s="88"/>
      <c r="Q28" s="88"/>
      <c r="R28" s="88"/>
      <c r="S28" s="89">
        <f t="shared" si="6"/>
        <v>0</v>
      </c>
      <c r="T28" s="90"/>
      <c r="U28" s="91"/>
      <c r="V28" s="89">
        <f t="shared" si="7"/>
        <v>0</v>
      </c>
      <c r="W28" s="88"/>
      <c r="X28" s="88"/>
      <c r="Y28" s="88"/>
      <c r="Z28" s="89">
        <f t="shared" si="8"/>
        <v>0</v>
      </c>
      <c r="AA28" s="92">
        <f t="shared" si="0"/>
        <v>0</v>
      </c>
      <c r="AB28" s="612"/>
      <c r="AC28" s="95" t="b">
        <f t="shared" si="9"/>
        <v>0</v>
      </c>
      <c r="AD28" s="95" t="b">
        <f t="shared" si="1"/>
        <v>0</v>
      </c>
      <c r="AE28" s="95" t="b">
        <f t="shared" si="2"/>
        <v>0</v>
      </c>
      <c r="AF28" s="95" t="b">
        <f t="shared" si="3"/>
        <v>0</v>
      </c>
      <c r="AG28" s="95">
        <f t="shared" si="10"/>
        <v>0</v>
      </c>
      <c r="AM28" s="44">
        <f t="shared" si="11"/>
        <v>0</v>
      </c>
      <c r="AT28" s="44">
        <f t="shared" si="12"/>
        <v>0</v>
      </c>
      <c r="AU28" s="264"/>
      <c r="AX28" s="95" t="b">
        <f t="shared" si="13"/>
        <v>0</v>
      </c>
      <c r="AY28" s="95" t="b">
        <f t="shared" si="14"/>
        <v>0</v>
      </c>
      <c r="AZ28" s="95" t="b">
        <f t="shared" si="15"/>
        <v>0</v>
      </c>
      <c r="BA28" s="95" t="b">
        <f t="shared" si="16"/>
        <v>0</v>
      </c>
      <c r="BB28" s="95" t="b">
        <f t="shared" si="17"/>
        <v>0</v>
      </c>
      <c r="BC28" s="95" t="b">
        <f t="shared" si="18"/>
        <v>0</v>
      </c>
    </row>
    <row r="29" spans="1:58" s="3" customFormat="1" ht="13.95" customHeight="1" x14ac:dyDescent="0.25">
      <c r="A29" s="30">
        <f t="shared" si="19"/>
        <v>10</v>
      </c>
      <c r="B29" s="93"/>
      <c r="C29" s="52"/>
      <c r="D29" s="84"/>
      <c r="E29" s="84"/>
      <c r="F29" s="85"/>
      <c r="G29" s="102"/>
      <c r="H29" s="88"/>
      <c r="I29" s="88"/>
      <c r="J29" s="86" t="str">
        <f t="shared" si="4"/>
        <v/>
      </c>
      <c r="K29" s="85"/>
      <c r="L29" s="85"/>
      <c r="M29" s="87" t="str">
        <f>IF($C$6="No", IF((L29-K29)&gt;0,"N/A"," "),IF(L29="","", IF(K29&gt;DATE(2010,4,30), (IF((L29-K29)&lt;31,"Yes","No")), (IF((L29-K29)&lt;181,"Yes","No")))))</f>
        <v xml:space="preserve"> </v>
      </c>
      <c r="N29" s="88"/>
      <c r="O29" s="88"/>
      <c r="P29" s="88"/>
      <c r="Q29" s="88"/>
      <c r="R29" s="88"/>
      <c r="S29" s="89">
        <f t="shared" si="6"/>
        <v>0</v>
      </c>
      <c r="T29" s="90"/>
      <c r="U29" s="91"/>
      <c r="V29" s="89">
        <f t="shared" si="7"/>
        <v>0</v>
      </c>
      <c r="W29" s="88"/>
      <c r="X29" s="88"/>
      <c r="Y29" s="88"/>
      <c r="Z29" s="89">
        <f t="shared" si="8"/>
        <v>0</v>
      </c>
      <c r="AA29" s="92">
        <f t="shared" si="0"/>
        <v>0</v>
      </c>
      <c r="AB29" s="612"/>
      <c r="AC29" s="95" t="b">
        <f t="shared" si="9"/>
        <v>0</v>
      </c>
      <c r="AD29" s="95" t="b">
        <f t="shared" si="1"/>
        <v>0</v>
      </c>
      <c r="AE29" s="95" t="b">
        <f t="shared" si="2"/>
        <v>0</v>
      </c>
      <c r="AF29" s="95" t="b">
        <f t="shared" si="3"/>
        <v>0</v>
      </c>
      <c r="AG29" s="95">
        <f t="shared" si="10"/>
        <v>0</v>
      </c>
      <c r="AM29" s="44">
        <f t="shared" si="11"/>
        <v>0</v>
      </c>
      <c r="AT29" s="44">
        <f t="shared" si="12"/>
        <v>0</v>
      </c>
      <c r="AU29" s="264"/>
      <c r="AX29" s="95" t="b">
        <f t="shared" si="13"/>
        <v>0</v>
      </c>
      <c r="AY29" s="95" t="b">
        <f t="shared" si="14"/>
        <v>0</v>
      </c>
      <c r="AZ29" s="95" t="b">
        <f t="shared" si="15"/>
        <v>0</v>
      </c>
      <c r="BA29" s="95" t="b">
        <f t="shared" si="16"/>
        <v>0</v>
      </c>
      <c r="BB29" s="95" t="b">
        <f t="shared" si="17"/>
        <v>0</v>
      </c>
      <c r="BC29" s="95" t="b">
        <f t="shared" si="18"/>
        <v>0</v>
      </c>
    </row>
    <row r="30" spans="1:58" s="3" customFormat="1" ht="13.95" customHeight="1" x14ac:dyDescent="0.25">
      <c r="A30" s="30">
        <f t="shared" si="19"/>
        <v>11</v>
      </c>
      <c r="B30" s="93"/>
      <c r="C30" s="52"/>
      <c r="D30" s="84"/>
      <c r="E30" s="84"/>
      <c r="F30" s="85"/>
      <c r="G30" s="102"/>
      <c r="H30" s="88"/>
      <c r="I30" s="88"/>
      <c r="J30" s="86" t="str">
        <f t="shared" si="4"/>
        <v/>
      </c>
      <c r="K30" s="85"/>
      <c r="L30" s="85"/>
      <c r="M30" s="87" t="str">
        <f t="shared" si="5"/>
        <v xml:space="preserve"> </v>
      </c>
      <c r="N30" s="88"/>
      <c r="O30" s="88"/>
      <c r="P30" s="88"/>
      <c r="Q30" s="88"/>
      <c r="R30" s="88"/>
      <c r="S30" s="89">
        <f t="shared" si="6"/>
        <v>0</v>
      </c>
      <c r="T30" s="90"/>
      <c r="U30" s="91"/>
      <c r="V30" s="89">
        <f t="shared" si="7"/>
        <v>0</v>
      </c>
      <c r="W30" s="88"/>
      <c r="X30" s="88"/>
      <c r="Y30" s="88"/>
      <c r="Z30" s="89">
        <f t="shared" si="8"/>
        <v>0</v>
      </c>
      <c r="AA30" s="92">
        <f t="shared" si="0"/>
        <v>0</v>
      </c>
      <c r="AB30" s="612"/>
      <c r="AC30" s="95" t="b">
        <f t="shared" si="9"/>
        <v>0</v>
      </c>
      <c r="AD30" s="95" t="b">
        <f t="shared" si="1"/>
        <v>0</v>
      </c>
      <c r="AE30" s="95" t="b">
        <f t="shared" si="2"/>
        <v>0</v>
      </c>
      <c r="AF30" s="95" t="b">
        <f t="shared" si="3"/>
        <v>0</v>
      </c>
      <c r="AG30" s="95">
        <f t="shared" si="10"/>
        <v>0</v>
      </c>
      <c r="AM30" s="44">
        <f t="shared" si="11"/>
        <v>0</v>
      </c>
      <c r="AT30" s="44">
        <f t="shared" si="12"/>
        <v>0</v>
      </c>
      <c r="AU30" s="264"/>
      <c r="AX30" s="95" t="b">
        <f t="shared" si="13"/>
        <v>0</v>
      </c>
      <c r="AY30" s="95" t="b">
        <f t="shared" si="14"/>
        <v>0</v>
      </c>
      <c r="AZ30" s="95" t="b">
        <f t="shared" si="15"/>
        <v>0</v>
      </c>
      <c r="BA30" s="95" t="b">
        <f t="shared" si="16"/>
        <v>0</v>
      </c>
      <c r="BB30" s="95" t="b">
        <f t="shared" si="17"/>
        <v>0</v>
      </c>
      <c r="BC30" s="95" t="b">
        <f t="shared" si="18"/>
        <v>0</v>
      </c>
    </row>
    <row r="31" spans="1:58" s="3" customFormat="1" ht="13.95" customHeight="1" x14ac:dyDescent="0.25">
      <c r="A31" s="30">
        <f t="shared" si="19"/>
        <v>12</v>
      </c>
      <c r="B31" s="93"/>
      <c r="C31" s="52"/>
      <c r="D31" s="84"/>
      <c r="E31" s="84"/>
      <c r="F31" s="85"/>
      <c r="G31" s="102"/>
      <c r="H31" s="88"/>
      <c r="I31" s="88"/>
      <c r="J31" s="86" t="str">
        <f t="shared" si="4"/>
        <v/>
      </c>
      <c r="K31" s="85"/>
      <c r="L31" s="85"/>
      <c r="M31" s="87" t="str">
        <f t="shared" si="5"/>
        <v xml:space="preserve"> </v>
      </c>
      <c r="N31" s="88"/>
      <c r="O31" s="88"/>
      <c r="P31" s="88"/>
      <c r="Q31" s="88"/>
      <c r="R31" s="88"/>
      <c r="S31" s="89">
        <f t="shared" si="6"/>
        <v>0</v>
      </c>
      <c r="T31" s="90"/>
      <c r="U31" s="91"/>
      <c r="V31" s="89">
        <f t="shared" si="7"/>
        <v>0</v>
      </c>
      <c r="W31" s="88"/>
      <c r="X31" s="88"/>
      <c r="Y31" s="88"/>
      <c r="Z31" s="89">
        <f t="shared" si="8"/>
        <v>0</v>
      </c>
      <c r="AA31" s="92">
        <f t="shared" si="0"/>
        <v>0</v>
      </c>
      <c r="AB31" s="612"/>
      <c r="AC31" s="95" t="b">
        <f t="shared" si="9"/>
        <v>0</v>
      </c>
      <c r="AD31" s="95" t="b">
        <f t="shared" si="1"/>
        <v>0</v>
      </c>
      <c r="AE31" s="95" t="b">
        <f t="shared" si="2"/>
        <v>0</v>
      </c>
      <c r="AF31" s="95" t="b">
        <f t="shared" si="3"/>
        <v>0</v>
      </c>
      <c r="AG31" s="95">
        <f t="shared" si="10"/>
        <v>0</v>
      </c>
      <c r="AM31" s="44">
        <f t="shared" si="11"/>
        <v>0</v>
      </c>
      <c r="AT31" s="44">
        <f t="shared" si="12"/>
        <v>0</v>
      </c>
      <c r="AU31" s="264"/>
      <c r="AX31" s="95" t="b">
        <f t="shared" si="13"/>
        <v>0</v>
      </c>
      <c r="AY31" s="95" t="b">
        <f t="shared" si="14"/>
        <v>0</v>
      </c>
      <c r="AZ31" s="95" t="b">
        <f t="shared" si="15"/>
        <v>0</v>
      </c>
      <c r="BA31" s="95" t="b">
        <f t="shared" si="16"/>
        <v>0</v>
      </c>
      <c r="BB31" s="95" t="b">
        <f t="shared" si="17"/>
        <v>0</v>
      </c>
      <c r="BC31" s="95" t="b">
        <f t="shared" si="18"/>
        <v>0</v>
      </c>
    </row>
    <row r="32" spans="1:58" s="3" customFormat="1" ht="13.95" customHeight="1" x14ac:dyDescent="0.25">
      <c r="A32" s="30">
        <f t="shared" si="19"/>
        <v>13</v>
      </c>
      <c r="B32" s="93"/>
      <c r="C32" s="52"/>
      <c r="D32" s="84"/>
      <c r="E32" s="84"/>
      <c r="F32" s="85"/>
      <c r="G32" s="102"/>
      <c r="H32" s="88"/>
      <c r="I32" s="88"/>
      <c r="J32" s="86" t="str">
        <f t="shared" si="4"/>
        <v/>
      </c>
      <c r="K32" s="85"/>
      <c r="L32" s="85"/>
      <c r="M32" s="87" t="str">
        <f t="shared" si="5"/>
        <v xml:space="preserve"> </v>
      </c>
      <c r="N32" s="88"/>
      <c r="O32" s="88"/>
      <c r="P32" s="88"/>
      <c r="Q32" s="88"/>
      <c r="R32" s="88"/>
      <c r="S32" s="89">
        <f t="shared" si="6"/>
        <v>0</v>
      </c>
      <c r="T32" s="90"/>
      <c r="U32" s="91"/>
      <c r="V32" s="89">
        <f t="shared" si="7"/>
        <v>0</v>
      </c>
      <c r="W32" s="88"/>
      <c r="X32" s="88"/>
      <c r="Y32" s="88"/>
      <c r="Z32" s="89">
        <f t="shared" si="8"/>
        <v>0</v>
      </c>
      <c r="AA32" s="92">
        <f t="shared" si="0"/>
        <v>0</v>
      </c>
      <c r="AB32" s="612"/>
      <c r="AC32" s="95" t="b">
        <f t="shared" si="9"/>
        <v>0</v>
      </c>
      <c r="AD32" s="95" t="b">
        <f t="shared" si="1"/>
        <v>0</v>
      </c>
      <c r="AE32" s="95" t="b">
        <f t="shared" si="2"/>
        <v>0</v>
      </c>
      <c r="AF32" s="95" t="b">
        <f t="shared" si="3"/>
        <v>0</v>
      </c>
      <c r="AG32" s="95">
        <f t="shared" si="10"/>
        <v>0</v>
      </c>
      <c r="AM32" s="44">
        <f t="shared" si="11"/>
        <v>0</v>
      </c>
      <c r="AT32" s="44">
        <f t="shared" si="12"/>
        <v>0</v>
      </c>
      <c r="AU32" s="264"/>
      <c r="AX32" s="95" t="b">
        <f t="shared" si="13"/>
        <v>0</v>
      </c>
      <c r="AY32" s="95" t="b">
        <f t="shared" si="14"/>
        <v>0</v>
      </c>
      <c r="AZ32" s="95" t="b">
        <f t="shared" si="15"/>
        <v>0</v>
      </c>
      <c r="BA32" s="95" t="b">
        <f t="shared" si="16"/>
        <v>0</v>
      </c>
      <c r="BB32" s="95" t="b">
        <f t="shared" si="17"/>
        <v>0</v>
      </c>
      <c r="BC32" s="95" t="b">
        <f t="shared" si="18"/>
        <v>0</v>
      </c>
    </row>
    <row r="33" spans="1:55" s="3" customFormat="1" ht="13.95" customHeight="1" x14ac:dyDescent="0.25">
      <c r="A33" s="30">
        <f t="shared" si="19"/>
        <v>14</v>
      </c>
      <c r="B33" s="93"/>
      <c r="C33" s="52"/>
      <c r="D33" s="84"/>
      <c r="E33" s="84"/>
      <c r="F33" s="85"/>
      <c r="G33" s="102"/>
      <c r="H33" s="88"/>
      <c r="I33" s="88"/>
      <c r="J33" s="86" t="str">
        <f t="shared" si="4"/>
        <v/>
      </c>
      <c r="K33" s="85"/>
      <c r="L33" s="85"/>
      <c r="M33" s="87" t="str">
        <f t="shared" si="5"/>
        <v xml:space="preserve"> </v>
      </c>
      <c r="N33" s="88"/>
      <c r="O33" s="88"/>
      <c r="P33" s="88"/>
      <c r="Q33" s="88"/>
      <c r="R33" s="88"/>
      <c r="S33" s="89">
        <f t="shared" si="6"/>
        <v>0</v>
      </c>
      <c r="T33" s="90"/>
      <c r="U33" s="91"/>
      <c r="V33" s="89">
        <f t="shared" si="7"/>
        <v>0</v>
      </c>
      <c r="W33" s="88"/>
      <c r="X33" s="88"/>
      <c r="Y33" s="88"/>
      <c r="Z33" s="89">
        <f t="shared" si="8"/>
        <v>0</v>
      </c>
      <c r="AA33" s="92">
        <f t="shared" si="0"/>
        <v>0</v>
      </c>
      <c r="AB33" s="612"/>
      <c r="AC33" s="95" t="b">
        <f t="shared" si="9"/>
        <v>0</v>
      </c>
      <c r="AD33" s="95" t="b">
        <f t="shared" si="1"/>
        <v>0</v>
      </c>
      <c r="AE33" s="95" t="b">
        <f t="shared" si="2"/>
        <v>0</v>
      </c>
      <c r="AF33" s="95" t="b">
        <f t="shared" si="3"/>
        <v>0</v>
      </c>
      <c r="AG33" s="95">
        <f t="shared" si="10"/>
        <v>0</v>
      </c>
      <c r="AM33" s="44">
        <f t="shared" si="11"/>
        <v>0</v>
      </c>
      <c r="AT33" s="44">
        <f t="shared" si="12"/>
        <v>0</v>
      </c>
      <c r="AU33" s="264"/>
      <c r="AX33" s="95" t="b">
        <f t="shared" si="13"/>
        <v>0</v>
      </c>
      <c r="AY33" s="95" t="b">
        <f t="shared" si="14"/>
        <v>0</v>
      </c>
      <c r="AZ33" s="95" t="b">
        <f t="shared" si="15"/>
        <v>0</v>
      </c>
      <c r="BA33" s="95" t="b">
        <f t="shared" si="16"/>
        <v>0</v>
      </c>
      <c r="BB33" s="95" t="b">
        <f t="shared" si="17"/>
        <v>0</v>
      </c>
      <c r="BC33" s="95" t="b">
        <f t="shared" si="18"/>
        <v>0</v>
      </c>
    </row>
    <row r="34" spans="1:55" s="3" customFormat="1" ht="13.95" customHeight="1" x14ac:dyDescent="0.25">
      <c r="A34" s="30">
        <f t="shared" si="19"/>
        <v>15</v>
      </c>
      <c r="B34" s="93"/>
      <c r="C34" s="52"/>
      <c r="D34" s="84"/>
      <c r="E34" s="84"/>
      <c r="F34" s="85"/>
      <c r="G34" s="102"/>
      <c r="H34" s="88"/>
      <c r="I34" s="88"/>
      <c r="J34" s="86" t="str">
        <f t="shared" si="4"/>
        <v/>
      </c>
      <c r="K34" s="85"/>
      <c r="L34" s="85"/>
      <c r="M34" s="87" t="str">
        <f t="shared" si="5"/>
        <v xml:space="preserve"> </v>
      </c>
      <c r="N34" s="88"/>
      <c r="O34" s="88"/>
      <c r="P34" s="88"/>
      <c r="Q34" s="88"/>
      <c r="R34" s="88"/>
      <c r="S34" s="89">
        <f t="shared" si="6"/>
        <v>0</v>
      </c>
      <c r="T34" s="90"/>
      <c r="U34" s="91"/>
      <c r="V34" s="89">
        <f t="shared" si="7"/>
        <v>0</v>
      </c>
      <c r="W34" s="88"/>
      <c r="X34" s="88"/>
      <c r="Y34" s="88"/>
      <c r="Z34" s="89">
        <f t="shared" si="8"/>
        <v>0</v>
      </c>
      <c r="AA34" s="92">
        <f t="shared" si="0"/>
        <v>0</v>
      </c>
      <c r="AB34" s="612"/>
      <c r="AC34" s="95" t="b">
        <f t="shared" si="9"/>
        <v>0</v>
      </c>
      <c r="AD34" s="95" t="b">
        <f t="shared" si="1"/>
        <v>0</v>
      </c>
      <c r="AE34" s="95" t="b">
        <f t="shared" si="2"/>
        <v>0</v>
      </c>
      <c r="AF34" s="95" t="b">
        <f t="shared" si="3"/>
        <v>0</v>
      </c>
      <c r="AG34" s="95">
        <f t="shared" si="10"/>
        <v>0</v>
      </c>
      <c r="AM34" s="44">
        <f t="shared" si="11"/>
        <v>0</v>
      </c>
      <c r="AT34" s="44">
        <f t="shared" si="12"/>
        <v>0</v>
      </c>
      <c r="AU34" s="264"/>
      <c r="AX34" s="95" t="b">
        <f t="shared" si="13"/>
        <v>0</v>
      </c>
      <c r="AY34" s="95" t="b">
        <f t="shared" si="14"/>
        <v>0</v>
      </c>
      <c r="AZ34" s="95" t="b">
        <f t="shared" si="15"/>
        <v>0</v>
      </c>
      <c r="BA34" s="95" t="b">
        <f t="shared" si="16"/>
        <v>0</v>
      </c>
      <c r="BB34" s="95" t="b">
        <f t="shared" si="17"/>
        <v>0</v>
      </c>
      <c r="BC34" s="95" t="b">
        <f t="shared" si="18"/>
        <v>0</v>
      </c>
    </row>
    <row r="35" spans="1:55" s="3" customFormat="1" ht="13.95" customHeight="1" x14ac:dyDescent="0.25">
      <c r="A35" s="30">
        <f t="shared" ref="A35:A98" si="20">(A34+1)</f>
        <v>16</v>
      </c>
      <c r="B35" s="93"/>
      <c r="C35" s="52"/>
      <c r="D35" s="84"/>
      <c r="E35" s="84"/>
      <c r="F35" s="85"/>
      <c r="G35" s="102"/>
      <c r="H35" s="88"/>
      <c r="I35" s="88"/>
      <c r="J35" s="86" t="str">
        <f t="shared" si="4"/>
        <v/>
      </c>
      <c r="K35" s="85"/>
      <c r="L35" s="85"/>
      <c r="M35" s="87" t="str">
        <f t="shared" si="5"/>
        <v xml:space="preserve"> </v>
      </c>
      <c r="N35" s="88"/>
      <c r="O35" s="88"/>
      <c r="P35" s="88"/>
      <c r="Q35" s="88"/>
      <c r="R35" s="88"/>
      <c r="S35" s="89">
        <f t="shared" si="6"/>
        <v>0</v>
      </c>
      <c r="T35" s="90"/>
      <c r="U35" s="91"/>
      <c r="V35" s="89">
        <f t="shared" si="7"/>
        <v>0</v>
      </c>
      <c r="W35" s="88"/>
      <c r="X35" s="88"/>
      <c r="Y35" s="88"/>
      <c r="Z35" s="89">
        <f t="shared" si="8"/>
        <v>0</v>
      </c>
      <c r="AA35" s="92">
        <f t="shared" si="0"/>
        <v>0</v>
      </c>
      <c r="AB35" s="612"/>
      <c r="AC35" s="95" t="b">
        <f t="shared" si="9"/>
        <v>0</v>
      </c>
      <c r="AD35" s="95" t="b">
        <f t="shared" si="1"/>
        <v>0</v>
      </c>
      <c r="AE35" s="95" t="b">
        <f t="shared" si="2"/>
        <v>0</v>
      </c>
      <c r="AF35" s="95" t="b">
        <f t="shared" si="3"/>
        <v>0</v>
      </c>
      <c r="AG35" s="95">
        <f t="shared" si="10"/>
        <v>0</v>
      </c>
      <c r="AM35" s="44">
        <f t="shared" si="11"/>
        <v>0</v>
      </c>
      <c r="AT35" s="44">
        <f t="shared" si="12"/>
        <v>0</v>
      </c>
      <c r="AU35" s="264"/>
      <c r="AX35" s="95" t="b">
        <f t="shared" si="13"/>
        <v>0</v>
      </c>
      <c r="AY35" s="95" t="b">
        <f t="shared" si="14"/>
        <v>0</v>
      </c>
      <c r="AZ35" s="95" t="b">
        <f t="shared" si="15"/>
        <v>0</v>
      </c>
      <c r="BA35" s="95" t="b">
        <f t="shared" si="16"/>
        <v>0</v>
      </c>
      <c r="BB35" s="95" t="b">
        <f t="shared" si="17"/>
        <v>0</v>
      </c>
      <c r="BC35" s="95" t="b">
        <f t="shared" si="18"/>
        <v>0</v>
      </c>
    </row>
    <row r="36" spans="1:55" s="3" customFormat="1" ht="13.95" customHeight="1" x14ac:dyDescent="0.25">
      <c r="A36" s="30">
        <f t="shared" si="20"/>
        <v>17</v>
      </c>
      <c r="B36" s="93"/>
      <c r="C36" s="52"/>
      <c r="D36" s="84"/>
      <c r="E36" s="84"/>
      <c r="F36" s="85"/>
      <c r="G36" s="102"/>
      <c r="H36" s="88"/>
      <c r="I36" s="88"/>
      <c r="J36" s="86" t="str">
        <f t="shared" si="4"/>
        <v/>
      </c>
      <c r="K36" s="85"/>
      <c r="L36" s="85"/>
      <c r="M36" s="87" t="str">
        <f t="shared" si="5"/>
        <v xml:space="preserve"> </v>
      </c>
      <c r="N36" s="88"/>
      <c r="O36" s="88"/>
      <c r="P36" s="88"/>
      <c r="Q36" s="88"/>
      <c r="R36" s="88"/>
      <c r="S36" s="89">
        <f t="shared" si="6"/>
        <v>0</v>
      </c>
      <c r="T36" s="90"/>
      <c r="U36" s="91"/>
      <c r="V36" s="89">
        <f t="shared" si="7"/>
        <v>0</v>
      </c>
      <c r="W36" s="88"/>
      <c r="X36" s="88"/>
      <c r="Y36" s="88"/>
      <c r="Z36" s="89">
        <f t="shared" si="8"/>
        <v>0</v>
      </c>
      <c r="AA36" s="92">
        <f t="shared" si="0"/>
        <v>0</v>
      </c>
      <c r="AB36" s="612"/>
      <c r="AC36" s="95" t="b">
        <f t="shared" si="9"/>
        <v>0</v>
      </c>
      <c r="AD36" s="95" t="b">
        <f t="shared" si="1"/>
        <v>0</v>
      </c>
      <c r="AE36" s="95" t="b">
        <f t="shared" si="2"/>
        <v>0</v>
      </c>
      <c r="AF36" s="95" t="b">
        <f t="shared" si="3"/>
        <v>0</v>
      </c>
      <c r="AG36" s="95">
        <f t="shared" si="10"/>
        <v>0</v>
      </c>
      <c r="AM36" s="44">
        <f t="shared" si="11"/>
        <v>0</v>
      </c>
      <c r="AT36" s="44">
        <f t="shared" si="12"/>
        <v>0</v>
      </c>
      <c r="AU36" s="264"/>
      <c r="AX36" s="95" t="b">
        <f t="shared" si="13"/>
        <v>0</v>
      </c>
      <c r="AY36" s="95" t="b">
        <f t="shared" si="14"/>
        <v>0</v>
      </c>
      <c r="AZ36" s="95" t="b">
        <f t="shared" si="15"/>
        <v>0</v>
      </c>
      <c r="BA36" s="95" t="b">
        <f t="shared" si="16"/>
        <v>0</v>
      </c>
      <c r="BB36" s="95" t="b">
        <f t="shared" si="17"/>
        <v>0</v>
      </c>
      <c r="BC36" s="95" t="b">
        <f t="shared" si="18"/>
        <v>0</v>
      </c>
    </row>
    <row r="37" spans="1:55" s="3" customFormat="1" ht="13.95" customHeight="1" x14ac:dyDescent="0.25">
      <c r="A37" s="30">
        <f t="shared" si="20"/>
        <v>18</v>
      </c>
      <c r="B37" s="93"/>
      <c r="C37" s="52"/>
      <c r="D37" s="84"/>
      <c r="E37" s="84"/>
      <c r="F37" s="85"/>
      <c r="G37" s="102"/>
      <c r="H37" s="88"/>
      <c r="I37" s="88"/>
      <c r="J37" s="86" t="str">
        <f t="shared" si="4"/>
        <v/>
      </c>
      <c r="K37" s="85"/>
      <c r="L37" s="85"/>
      <c r="M37" s="87" t="str">
        <f t="shared" si="5"/>
        <v xml:space="preserve"> </v>
      </c>
      <c r="N37" s="88"/>
      <c r="O37" s="88"/>
      <c r="P37" s="88"/>
      <c r="Q37" s="88"/>
      <c r="R37" s="88"/>
      <c r="S37" s="89">
        <f t="shared" si="6"/>
        <v>0</v>
      </c>
      <c r="T37" s="90"/>
      <c r="U37" s="91"/>
      <c r="V37" s="89">
        <f t="shared" si="7"/>
        <v>0</v>
      </c>
      <c r="W37" s="88"/>
      <c r="X37" s="88"/>
      <c r="Y37" s="88"/>
      <c r="Z37" s="89">
        <f t="shared" si="8"/>
        <v>0</v>
      </c>
      <c r="AA37" s="92">
        <f t="shared" si="0"/>
        <v>0</v>
      </c>
      <c r="AB37" s="612"/>
      <c r="AC37" s="95" t="b">
        <f t="shared" si="9"/>
        <v>0</v>
      </c>
      <c r="AD37" s="95" t="b">
        <f t="shared" si="1"/>
        <v>0</v>
      </c>
      <c r="AE37" s="95" t="b">
        <f t="shared" si="2"/>
        <v>0</v>
      </c>
      <c r="AF37" s="95" t="b">
        <f t="shared" si="3"/>
        <v>0</v>
      </c>
      <c r="AG37" s="95">
        <f t="shared" si="10"/>
        <v>0</v>
      </c>
      <c r="AM37" s="44">
        <f t="shared" si="11"/>
        <v>0</v>
      </c>
      <c r="AT37" s="44">
        <f t="shared" si="12"/>
        <v>0</v>
      </c>
      <c r="AU37" s="264"/>
      <c r="AX37" s="95" t="b">
        <f t="shared" si="13"/>
        <v>0</v>
      </c>
      <c r="AY37" s="95" t="b">
        <f t="shared" si="14"/>
        <v>0</v>
      </c>
      <c r="AZ37" s="95" t="b">
        <f t="shared" si="15"/>
        <v>0</v>
      </c>
      <c r="BA37" s="95" t="b">
        <f t="shared" si="16"/>
        <v>0</v>
      </c>
      <c r="BB37" s="95" t="b">
        <f t="shared" si="17"/>
        <v>0</v>
      </c>
      <c r="BC37" s="95" t="b">
        <f t="shared" si="18"/>
        <v>0</v>
      </c>
    </row>
    <row r="38" spans="1:55" s="3" customFormat="1" ht="13.95" customHeight="1" x14ac:dyDescent="0.25">
      <c r="A38" s="30">
        <f t="shared" si="20"/>
        <v>19</v>
      </c>
      <c r="B38" s="93"/>
      <c r="C38" s="52"/>
      <c r="D38" s="84"/>
      <c r="E38" s="84"/>
      <c r="F38" s="85"/>
      <c r="G38" s="102"/>
      <c r="H38" s="88"/>
      <c r="I38" s="88"/>
      <c r="J38" s="86" t="str">
        <f t="shared" si="4"/>
        <v/>
      </c>
      <c r="K38" s="85"/>
      <c r="L38" s="85"/>
      <c r="M38" s="87" t="str">
        <f t="shared" si="5"/>
        <v xml:space="preserve"> </v>
      </c>
      <c r="N38" s="88"/>
      <c r="O38" s="88"/>
      <c r="P38" s="88"/>
      <c r="Q38" s="88"/>
      <c r="R38" s="88"/>
      <c r="S38" s="89">
        <f t="shared" si="6"/>
        <v>0</v>
      </c>
      <c r="T38" s="90"/>
      <c r="U38" s="91"/>
      <c r="V38" s="89">
        <f t="shared" si="7"/>
        <v>0</v>
      </c>
      <c r="W38" s="88"/>
      <c r="X38" s="88"/>
      <c r="Y38" s="88"/>
      <c r="Z38" s="89">
        <f t="shared" si="8"/>
        <v>0</v>
      </c>
      <c r="AA38" s="92">
        <f t="shared" si="0"/>
        <v>0</v>
      </c>
      <c r="AB38" s="612"/>
      <c r="AC38" s="95" t="b">
        <f t="shared" si="9"/>
        <v>0</v>
      </c>
      <c r="AD38" s="95" t="b">
        <f t="shared" si="1"/>
        <v>0</v>
      </c>
      <c r="AE38" s="95" t="b">
        <f t="shared" si="2"/>
        <v>0</v>
      </c>
      <c r="AF38" s="95" t="b">
        <f t="shared" si="3"/>
        <v>0</v>
      </c>
      <c r="AG38" s="95">
        <f t="shared" si="10"/>
        <v>0</v>
      </c>
      <c r="AM38" s="44">
        <f t="shared" si="11"/>
        <v>0</v>
      </c>
      <c r="AT38" s="44">
        <f t="shared" si="12"/>
        <v>0</v>
      </c>
      <c r="AU38" s="264"/>
      <c r="AX38" s="95" t="b">
        <f t="shared" si="13"/>
        <v>0</v>
      </c>
      <c r="AY38" s="95" t="b">
        <f t="shared" si="14"/>
        <v>0</v>
      </c>
      <c r="AZ38" s="95" t="b">
        <f t="shared" si="15"/>
        <v>0</v>
      </c>
      <c r="BA38" s="95" t="b">
        <f t="shared" si="16"/>
        <v>0</v>
      </c>
      <c r="BB38" s="95" t="b">
        <f t="shared" si="17"/>
        <v>0</v>
      </c>
      <c r="BC38" s="95" t="b">
        <f t="shared" si="18"/>
        <v>0</v>
      </c>
    </row>
    <row r="39" spans="1:55" s="3" customFormat="1" ht="13.95" customHeight="1" x14ac:dyDescent="0.25">
      <c r="A39" s="30">
        <f t="shared" si="20"/>
        <v>20</v>
      </c>
      <c r="B39" s="93"/>
      <c r="C39" s="52"/>
      <c r="D39" s="84"/>
      <c r="E39" s="84"/>
      <c r="F39" s="85"/>
      <c r="G39" s="102"/>
      <c r="H39" s="88"/>
      <c r="I39" s="88"/>
      <c r="J39" s="86" t="str">
        <f t="shared" si="4"/>
        <v/>
      </c>
      <c r="K39" s="85"/>
      <c r="L39" s="85"/>
      <c r="M39" s="87" t="str">
        <f t="shared" si="5"/>
        <v xml:space="preserve"> </v>
      </c>
      <c r="N39" s="88"/>
      <c r="O39" s="88"/>
      <c r="P39" s="88"/>
      <c r="Q39" s="88"/>
      <c r="R39" s="88"/>
      <c r="S39" s="89">
        <f t="shared" si="6"/>
        <v>0</v>
      </c>
      <c r="T39" s="90"/>
      <c r="U39" s="91"/>
      <c r="V39" s="89">
        <f t="shared" si="7"/>
        <v>0</v>
      </c>
      <c r="W39" s="88"/>
      <c r="X39" s="88"/>
      <c r="Y39" s="88"/>
      <c r="Z39" s="89">
        <f t="shared" si="8"/>
        <v>0</v>
      </c>
      <c r="AA39" s="92">
        <f t="shared" si="0"/>
        <v>0</v>
      </c>
      <c r="AB39" s="612"/>
      <c r="AC39" s="95" t="b">
        <f t="shared" si="9"/>
        <v>0</v>
      </c>
      <c r="AD39" s="95" t="b">
        <f t="shared" si="1"/>
        <v>0</v>
      </c>
      <c r="AE39" s="95" t="b">
        <f t="shared" si="2"/>
        <v>0</v>
      </c>
      <c r="AF39" s="95" t="b">
        <f t="shared" si="3"/>
        <v>0</v>
      </c>
      <c r="AG39" s="95">
        <f t="shared" si="10"/>
        <v>0</v>
      </c>
      <c r="AM39" s="44">
        <f t="shared" si="11"/>
        <v>0</v>
      </c>
      <c r="AT39" s="44">
        <f t="shared" si="12"/>
        <v>0</v>
      </c>
      <c r="AU39" s="264"/>
      <c r="AX39" s="95" t="b">
        <f t="shared" si="13"/>
        <v>0</v>
      </c>
      <c r="AY39" s="95" t="b">
        <f t="shared" si="14"/>
        <v>0</v>
      </c>
      <c r="AZ39" s="95" t="b">
        <f t="shared" si="15"/>
        <v>0</v>
      </c>
      <c r="BA39" s="95" t="b">
        <f t="shared" si="16"/>
        <v>0</v>
      </c>
      <c r="BB39" s="95" t="b">
        <f t="shared" si="17"/>
        <v>0</v>
      </c>
      <c r="BC39" s="95" t="b">
        <f t="shared" si="18"/>
        <v>0</v>
      </c>
    </row>
    <row r="40" spans="1:55" s="3" customFormat="1" ht="13.95" customHeight="1" x14ac:dyDescent="0.25">
      <c r="A40" s="30">
        <f t="shared" si="20"/>
        <v>21</v>
      </c>
      <c r="B40" s="93"/>
      <c r="C40" s="52"/>
      <c r="D40" s="84"/>
      <c r="E40" s="84"/>
      <c r="F40" s="85"/>
      <c r="G40" s="102"/>
      <c r="H40" s="88"/>
      <c r="I40" s="88"/>
      <c r="J40" s="86" t="str">
        <f t="shared" si="4"/>
        <v/>
      </c>
      <c r="K40" s="85"/>
      <c r="L40" s="85"/>
      <c r="M40" s="87" t="str">
        <f t="shared" si="5"/>
        <v xml:space="preserve"> </v>
      </c>
      <c r="N40" s="88"/>
      <c r="O40" s="88"/>
      <c r="P40" s="88"/>
      <c r="Q40" s="88"/>
      <c r="R40" s="88"/>
      <c r="S40" s="89">
        <f t="shared" si="6"/>
        <v>0</v>
      </c>
      <c r="T40" s="90"/>
      <c r="U40" s="91"/>
      <c r="V40" s="89">
        <f t="shared" si="7"/>
        <v>0</v>
      </c>
      <c r="W40" s="88"/>
      <c r="X40" s="88"/>
      <c r="Y40" s="88"/>
      <c r="Z40" s="89">
        <f t="shared" si="8"/>
        <v>0</v>
      </c>
      <c r="AA40" s="92">
        <f t="shared" si="0"/>
        <v>0</v>
      </c>
      <c r="AB40" s="612"/>
      <c r="AC40" s="95" t="b">
        <f t="shared" si="9"/>
        <v>0</v>
      </c>
      <c r="AD40" s="95" t="b">
        <f t="shared" si="1"/>
        <v>0</v>
      </c>
      <c r="AE40" s="95" t="b">
        <f t="shared" si="2"/>
        <v>0</v>
      </c>
      <c r="AF40" s="95" t="b">
        <f t="shared" si="3"/>
        <v>0</v>
      </c>
      <c r="AG40" s="95">
        <f t="shared" si="10"/>
        <v>0</v>
      </c>
      <c r="AM40" s="44">
        <f t="shared" si="11"/>
        <v>0</v>
      </c>
      <c r="AT40" s="44">
        <f t="shared" si="12"/>
        <v>0</v>
      </c>
      <c r="AU40" s="264"/>
      <c r="AX40" s="95" t="b">
        <f t="shared" si="13"/>
        <v>0</v>
      </c>
      <c r="AY40" s="95" t="b">
        <f t="shared" si="14"/>
        <v>0</v>
      </c>
      <c r="AZ40" s="95" t="b">
        <f t="shared" si="15"/>
        <v>0</v>
      </c>
      <c r="BA40" s="95" t="b">
        <f t="shared" si="16"/>
        <v>0</v>
      </c>
      <c r="BB40" s="95" t="b">
        <f t="shared" si="17"/>
        <v>0</v>
      </c>
      <c r="BC40" s="95" t="b">
        <f t="shared" si="18"/>
        <v>0</v>
      </c>
    </row>
    <row r="41" spans="1:55" s="3" customFormat="1" ht="13.95" customHeight="1" x14ac:dyDescent="0.25">
      <c r="A41" s="30">
        <f t="shared" si="20"/>
        <v>22</v>
      </c>
      <c r="B41" s="93"/>
      <c r="C41" s="52"/>
      <c r="D41" s="84"/>
      <c r="E41" s="84"/>
      <c r="F41" s="85"/>
      <c r="G41" s="102"/>
      <c r="H41" s="88"/>
      <c r="I41" s="88"/>
      <c r="J41" s="86" t="str">
        <f t="shared" si="4"/>
        <v/>
      </c>
      <c r="K41" s="85"/>
      <c r="L41" s="85"/>
      <c r="M41" s="87" t="str">
        <f t="shared" si="5"/>
        <v xml:space="preserve"> </v>
      </c>
      <c r="N41" s="88"/>
      <c r="O41" s="88"/>
      <c r="P41" s="88"/>
      <c r="Q41" s="88"/>
      <c r="R41" s="88"/>
      <c r="S41" s="89">
        <f t="shared" si="6"/>
        <v>0</v>
      </c>
      <c r="T41" s="90"/>
      <c r="U41" s="91"/>
      <c r="V41" s="89">
        <f t="shared" si="7"/>
        <v>0</v>
      </c>
      <c r="W41" s="88"/>
      <c r="X41" s="88"/>
      <c r="Y41" s="88"/>
      <c r="Z41" s="89">
        <f t="shared" si="8"/>
        <v>0</v>
      </c>
      <c r="AA41" s="92">
        <f t="shared" si="0"/>
        <v>0</v>
      </c>
      <c r="AB41" s="612"/>
      <c r="AC41" s="95" t="b">
        <f t="shared" si="9"/>
        <v>0</v>
      </c>
      <c r="AD41" s="95" t="b">
        <f t="shared" si="1"/>
        <v>0</v>
      </c>
      <c r="AE41" s="95" t="b">
        <f t="shared" si="2"/>
        <v>0</v>
      </c>
      <c r="AF41" s="95" t="b">
        <f t="shared" si="3"/>
        <v>0</v>
      </c>
      <c r="AG41" s="95">
        <f t="shared" si="10"/>
        <v>0</v>
      </c>
      <c r="AM41" s="44">
        <f t="shared" si="11"/>
        <v>0</v>
      </c>
      <c r="AT41" s="44">
        <f t="shared" si="12"/>
        <v>0</v>
      </c>
      <c r="AU41" s="264"/>
      <c r="AX41" s="95" t="b">
        <f t="shared" si="13"/>
        <v>0</v>
      </c>
      <c r="AY41" s="95" t="b">
        <f t="shared" si="14"/>
        <v>0</v>
      </c>
      <c r="AZ41" s="95" t="b">
        <f t="shared" si="15"/>
        <v>0</v>
      </c>
      <c r="BA41" s="95" t="b">
        <f t="shared" si="16"/>
        <v>0</v>
      </c>
      <c r="BB41" s="95" t="b">
        <f t="shared" si="17"/>
        <v>0</v>
      </c>
      <c r="BC41" s="95" t="b">
        <f t="shared" si="18"/>
        <v>0</v>
      </c>
    </row>
    <row r="42" spans="1:55" s="3" customFormat="1" ht="13.95" customHeight="1" x14ac:dyDescent="0.25">
      <c r="A42" s="30">
        <f t="shared" si="20"/>
        <v>23</v>
      </c>
      <c r="B42" s="93"/>
      <c r="C42" s="52"/>
      <c r="D42" s="84"/>
      <c r="E42" s="84"/>
      <c r="F42" s="85"/>
      <c r="G42" s="102"/>
      <c r="H42" s="88"/>
      <c r="I42" s="88"/>
      <c r="J42" s="86" t="str">
        <f t="shared" si="4"/>
        <v/>
      </c>
      <c r="K42" s="85"/>
      <c r="L42" s="85"/>
      <c r="M42" s="87" t="str">
        <f t="shared" si="5"/>
        <v xml:space="preserve"> </v>
      </c>
      <c r="N42" s="88"/>
      <c r="O42" s="88"/>
      <c r="P42" s="88"/>
      <c r="Q42" s="88"/>
      <c r="R42" s="88"/>
      <c r="S42" s="89">
        <f t="shared" si="6"/>
        <v>0</v>
      </c>
      <c r="T42" s="90"/>
      <c r="U42" s="91"/>
      <c r="V42" s="89">
        <f t="shared" si="7"/>
        <v>0</v>
      </c>
      <c r="W42" s="88"/>
      <c r="X42" s="88"/>
      <c r="Y42" s="88"/>
      <c r="Z42" s="89">
        <f t="shared" si="8"/>
        <v>0</v>
      </c>
      <c r="AA42" s="92">
        <f t="shared" si="0"/>
        <v>0</v>
      </c>
      <c r="AB42" s="612"/>
      <c r="AC42" s="95" t="b">
        <f t="shared" si="9"/>
        <v>0</v>
      </c>
      <c r="AD42" s="95" t="b">
        <f t="shared" si="1"/>
        <v>0</v>
      </c>
      <c r="AE42" s="95" t="b">
        <f t="shared" si="2"/>
        <v>0</v>
      </c>
      <c r="AF42" s="95" t="b">
        <f t="shared" si="3"/>
        <v>0</v>
      </c>
      <c r="AG42" s="95">
        <f t="shared" si="10"/>
        <v>0</v>
      </c>
      <c r="AM42" s="44">
        <f t="shared" si="11"/>
        <v>0</v>
      </c>
      <c r="AT42" s="44">
        <f t="shared" si="12"/>
        <v>0</v>
      </c>
      <c r="AU42" s="264"/>
      <c r="AX42" s="95" t="b">
        <f t="shared" si="13"/>
        <v>0</v>
      </c>
      <c r="AY42" s="95" t="b">
        <f t="shared" si="14"/>
        <v>0</v>
      </c>
      <c r="AZ42" s="95" t="b">
        <f t="shared" si="15"/>
        <v>0</v>
      </c>
      <c r="BA42" s="95" t="b">
        <f t="shared" si="16"/>
        <v>0</v>
      </c>
      <c r="BB42" s="95" t="b">
        <f t="shared" si="17"/>
        <v>0</v>
      </c>
      <c r="BC42" s="95" t="b">
        <f t="shared" si="18"/>
        <v>0</v>
      </c>
    </row>
    <row r="43" spans="1:55" s="3" customFormat="1" ht="13.95" customHeight="1" x14ac:dyDescent="0.25">
      <c r="A43" s="30">
        <f t="shared" si="20"/>
        <v>24</v>
      </c>
      <c r="B43" s="93"/>
      <c r="C43" s="52"/>
      <c r="D43" s="84"/>
      <c r="E43" s="84"/>
      <c r="F43" s="85"/>
      <c r="G43" s="102"/>
      <c r="H43" s="88"/>
      <c r="I43" s="88"/>
      <c r="J43" s="86" t="str">
        <f t="shared" si="4"/>
        <v/>
      </c>
      <c r="K43" s="85"/>
      <c r="L43" s="85"/>
      <c r="M43" s="87" t="str">
        <f t="shared" si="5"/>
        <v xml:space="preserve"> </v>
      </c>
      <c r="N43" s="88"/>
      <c r="O43" s="88"/>
      <c r="P43" s="88"/>
      <c r="Q43" s="88"/>
      <c r="R43" s="88"/>
      <c r="S43" s="89">
        <f t="shared" si="6"/>
        <v>0</v>
      </c>
      <c r="T43" s="90"/>
      <c r="U43" s="91"/>
      <c r="V43" s="89">
        <f t="shared" si="7"/>
        <v>0</v>
      </c>
      <c r="W43" s="88"/>
      <c r="X43" s="88"/>
      <c r="Y43" s="88"/>
      <c r="Z43" s="89">
        <f t="shared" si="8"/>
        <v>0</v>
      </c>
      <c r="AA43" s="92">
        <f t="shared" si="0"/>
        <v>0</v>
      </c>
      <c r="AB43" s="612"/>
      <c r="AC43" s="95" t="b">
        <f t="shared" si="9"/>
        <v>0</v>
      </c>
      <c r="AD43" s="95" t="b">
        <f t="shared" si="1"/>
        <v>0</v>
      </c>
      <c r="AE43" s="95" t="b">
        <f t="shared" si="2"/>
        <v>0</v>
      </c>
      <c r="AF43" s="95" t="b">
        <f t="shared" si="3"/>
        <v>0</v>
      </c>
      <c r="AG43" s="95">
        <f t="shared" si="10"/>
        <v>0</v>
      </c>
      <c r="AM43" s="44">
        <f t="shared" si="11"/>
        <v>0</v>
      </c>
      <c r="AT43" s="44">
        <f t="shared" si="12"/>
        <v>0</v>
      </c>
      <c r="AU43" s="264"/>
      <c r="AX43" s="95" t="b">
        <f t="shared" si="13"/>
        <v>0</v>
      </c>
      <c r="AY43" s="95" t="b">
        <f t="shared" si="14"/>
        <v>0</v>
      </c>
      <c r="AZ43" s="95" t="b">
        <f t="shared" si="15"/>
        <v>0</v>
      </c>
      <c r="BA43" s="95" t="b">
        <f t="shared" si="16"/>
        <v>0</v>
      </c>
      <c r="BB43" s="95" t="b">
        <f t="shared" si="17"/>
        <v>0</v>
      </c>
      <c r="BC43" s="95" t="b">
        <f t="shared" si="18"/>
        <v>0</v>
      </c>
    </row>
    <row r="44" spans="1:55" s="3" customFormat="1" ht="13.95" customHeight="1" x14ac:dyDescent="0.25">
      <c r="A44" s="30">
        <f t="shared" si="20"/>
        <v>25</v>
      </c>
      <c r="B44" s="93"/>
      <c r="C44" s="52"/>
      <c r="D44" s="84"/>
      <c r="E44" s="84"/>
      <c r="F44" s="85"/>
      <c r="G44" s="102"/>
      <c r="H44" s="88"/>
      <c r="I44" s="88"/>
      <c r="J44" s="86" t="str">
        <f t="shared" si="4"/>
        <v/>
      </c>
      <c r="K44" s="85"/>
      <c r="L44" s="85"/>
      <c r="M44" s="87" t="str">
        <f t="shared" si="5"/>
        <v xml:space="preserve"> </v>
      </c>
      <c r="N44" s="88"/>
      <c r="O44" s="88"/>
      <c r="P44" s="88"/>
      <c r="Q44" s="88"/>
      <c r="R44" s="88"/>
      <c r="S44" s="89">
        <f t="shared" si="6"/>
        <v>0</v>
      </c>
      <c r="T44" s="90"/>
      <c r="U44" s="91"/>
      <c r="V44" s="89">
        <f t="shared" si="7"/>
        <v>0</v>
      </c>
      <c r="W44" s="88"/>
      <c r="X44" s="88"/>
      <c r="Y44" s="88"/>
      <c r="Z44" s="89">
        <f t="shared" si="8"/>
        <v>0</v>
      </c>
      <c r="AA44" s="92">
        <f t="shared" si="0"/>
        <v>0</v>
      </c>
      <c r="AB44" s="612"/>
      <c r="AC44" s="95" t="b">
        <f t="shared" si="9"/>
        <v>0</v>
      </c>
      <c r="AD44" s="95" t="b">
        <f t="shared" si="1"/>
        <v>0</v>
      </c>
      <c r="AE44" s="95" t="b">
        <f t="shared" si="2"/>
        <v>0</v>
      </c>
      <c r="AF44" s="95" t="b">
        <f t="shared" si="3"/>
        <v>0</v>
      </c>
      <c r="AG44" s="95">
        <f t="shared" si="10"/>
        <v>0</v>
      </c>
      <c r="AM44" s="44">
        <f t="shared" si="11"/>
        <v>0</v>
      </c>
      <c r="AT44" s="44">
        <f t="shared" si="12"/>
        <v>0</v>
      </c>
      <c r="AU44" s="264"/>
      <c r="AX44" s="95" t="b">
        <f t="shared" si="13"/>
        <v>0</v>
      </c>
      <c r="AY44" s="95" t="b">
        <f t="shared" si="14"/>
        <v>0</v>
      </c>
      <c r="AZ44" s="95" t="b">
        <f t="shared" si="15"/>
        <v>0</v>
      </c>
      <c r="BA44" s="95" t="b">
        <f t="shared" si="16"/>
        <v>0</v>
      </c>
      <c r="BB44" s="95" t="b">
        <f t="shared" si="17"/>
        <v>0</v>
      </c>
      <c r="BC44" s="95" t="b">
        <f t="shared" si="18"/>
        <v>0</v>
      </c>
    </row>
    <row r="45" spans="1:55" s="3" customFormat="1" ht="13.95" customHeight="1" x14ac:dyDescent="0.25">
      <c r="A45" s="30">
        <f t="shared" si="20"/>
        <v>26</v>
      </c>
      <c r="B45" s="93"/>
      <c r="C45" s="52"/>
      <c r="D45" s="84"/>
      <c r="E45" s="84"/>
      <c r="F45" s="85"/>
      <c r="G45" s="102"/>
      <c r="H45" s="88"/>
      <c r="I45" s="88"/>
      <c r="J45" s="86" t="str">
        <f t="shared" si="4"/>
        <v/>
      </c>
      <c r="K45" s="85"/>
      <c r="L45" s="85"/>
      <c r="M45" s="87" t="str">
        <f t="shared" si="5"/>
        <v xml:space="preserve"> </v>
      </c>
      <c r="N45" s="88"/>
      <c r="O45" s="88"/>
      <c r="P45" s="88"/>
      <c r="Q45" s="88"/>
      <c r="R45" s="88"/>
      <c r="S45" s="89">
        <f t="shared" si="6"/>
        <v>0</v>
      </c>
      <c r="T45" s="90"/>
      <c r="U45" s="91"/>
      <c r="V45" s="89">
        <f t="shared" si="7"/>
        <v>0</v>
      </c>
      <c r="W45" s="88"/>
      <c r="X45" s="88"/>
      <c r="Y45" s="88"/>
      <c r="Z45" s="89">
        <f t="shared" si="8"/>
        <v>0</v>
      </c>
      <c r="AA45" s="92">
        <f t="shared" si="0"/>
        <v>0</v>
      </c>
      <c r="AB45" s="612"/>
      <c r="AC45" s="95" t="b">
        <f t="shared" si="9"/>
        <v>0</v>
      </c>
      <c r="AD45" s="95" t="b">
        <f t="shared" si="1"/>
        <v>0</v>
      </c>
      <c r="AE45" s="95" t="b">
        <f t="shared" si="2"/>
        <v>0</v>
      </c>
      <c r="AF45" s="95" t="b">
        <f t="shared" si="3"/>
        <v>0</v>
      </c>
      <c r="AG45" s="95">
        <f t="shared" si="10"/>
        <v>0</v>
      </c>
      <c r="AM45" s="44">
        <f t="shared" si="11"/>
        <v>0</v>
      </c>
      <c r="AT45" s="44">
        <f t="shared" si="12"/>
        <v>0</v>
      </c>
      <c r="AU45" s="264"/>
      <c r="AX45" s="95" t="b">
        <f t="shared" si="13"/>
        <v>0</v>
      </c>
      <c r="AY45" s="95" t="b">
        <f t="shared" si="14"/>
        <v>0</v>
      </c>
      <c r="AZ45" s="95" t="b">
        <f t="shared" si="15"/>
        <v>0</v>
      </c>
      <c r="BA45" s="95" t="b">
        <f t="shared" si="16"/>
        <v>0</v>
      </c>
      <c r="BB45" s="95" t="b">
        <f t="shared" si="17"/>
        <v>0</v>
      </c>
      <c r="BC45" s="95" t="b">
        <f t="shared" si="18"/>
        <v>0</v>
      </c>
    </row>
    <row r="46" spans="1:55" s="3" customFormat="1" ht="13.95" customHeight="1" x14ac:dyDescent="0.25">
      <c r="A46" s="30">
        <f t="shared" si="20"/>
        <v>27</v>
      </c>
      <c r="B46" s="93"/>
      <c r="C46" s="52"/>
      <c r="D46" s="84"/>
      <c r="E46" s="84"/>
      <c r="F46" s="85"/>
      <c r="G46" s="102"/>
      <c r="H46" s="88"/>
      <c r="I46" s="88"/>
      <c r="J46" s="86" t="str">
        <f t="shared" si="4"/>
        <v/>
      </c>
      <c r="K46" s="85"/>
      <c r="L46" s="85"/>
      <c r="M46" s="87" t="str">
        <f t="shared" si="5"/>
        <v xml:space="preserve"> </v>
      </c>
      <c r="N46" s="88"/>
      <c r="O46" s="88"/>
      <c r="P46" s="88"/>
      <c r="Q46" s="88"/>
      <c r="R46" s="88"/>
      <c r="S46" s="89">
        <f t="shared" si="6"/>
        <v>0</v>
      </c>
      <c r="T46" s="90"/>
      <c r="U46" s="91"/>
      <c r="V46" s="89">
        <f t="shared" si="7"/>
        <v>0</v>
      </c>
      <c r="W46" s="88"/>
      <c r="X46" s="88"/>
      <c r="Y46" s="88"/>
      <c r="Z46" s="89">
        <f t="shared" si="8"/>
        <v>0</v>
      </c>
      <c r="AA46" s="92">
        <f t="shared" si="0"/>
        <v>0</v>
      </c>
      <c r="AB46" s="612"/>
      <c r="AC46" s="95" t="b">
        <f t="shared" si="9"/>
        <v>0</v>
      </c>
      <c r="AD46" s="95" t="b">
        <f t="shared" si="1"/>
        <v>0</v>
      </c>
      <c r="AE46" s="95" t="b">
        <f t="shared" si="2"/>
        <v>0</v>
      </c>
      <c r="AF46" s="95" t="b">
        <f t="shared" si="3"/>
        <v>0</v>
      </c>
      <c r="AG46" s="95">
        <f t="shared" si="10"/>
        <v>0</v>
      </c>
      <c r="AM46" s="44">
        <f t="shared" si="11"/>
        <v>0</v>
      </c>
      <c r="AT46" s="44">
        <f t="shared" si="12"/>
        <v>0</v>
      </c>
      <c r="AU46" s="264"/>
      <c r="AX46" s="95" t="b">
        <f t="shared" si="13"/>
        <v>0</v>
      </c>
      <c r="AY46" s="95" t="b">
        <f t="shared" si="14"/>
        <v>0</v>
      </c>
      <c r="AZ46" s="95" t="b">
        <f t="shared" si="15"/>
        <v>0</v>
      </c>
      <c r="BA46" s="95" t="b">
        <f t="shared" si="16"/>
        <v>0</v>
      </c>
      <c r="BB46" s="95" t="b">
        <f t="shared" si="17"/>
        <v>0</v>
      </c>
      <c r="BC46" s="95" t="b">
        <f t="shared" si="18"/>
        <v>0</v>
      </c>
    </row>
    <row r="47" spans="1:55" s="3" customFormat="1" ht="13.95" customHeight="1" x14ac:dyDescent="0.25">
      <c r="A47" s="30">
        <f t="shared" si="20"/>
        <v>28</v>
      </c>
      <c r="B47" s="93"/>
      <c r="C47" s="52"/>
      <c r="D47" s="84"/>
      <c r="E47" s="84"/>
      <c r="F47" s="85"/>
      <c r="G47" s="102"/>
      <c r="H47" s="88"/>
      <c r="I47" s="88"/>
      <c r="J47" s="86" t="str">
        <f t="shared" si="4"/>
        <v/>
      </c>
      <c r="K47" s="85"/>
      <c r="L47" s="85"/>
      <c r="M47" s="87" t="str">
        <f t="shared" si="5"/>
        <v xml:space="preserve"> </v>
      </c>
      <c r="N47" s="88"/>
      <c r="O47" s="88"/>
      <c r="P47" s="88"/>
      <c r="Q47" s="88"/>
      <c r="R47" s="88"/>
      <c r="S47" s="89">
        <f t="shared" si="6"/>
        <v>0</v>
      </c>
      <c r="T47" s="90"/>
      <c r="U47" s="91"/>
      <c r="V47" s="89">
        <f t="shared" si="7"/>
        <v>0</v>
      </c>
      <c r="W47" s="88"/>
      <c r="X47" s="88"/>
      <c r="Y47" s="88"/>
      <c r="Z47" s="89">
        <f t="shared" si="8"/>
        <v>0</v>
      </c>
      <c r="AA47" s="92">
        <f t="shared" si="0"/>
        <v>0</v>
      </c>
      <c r="AB47" s="612"/>
      <c r="AC47" s="95" t="b">
        <f t="shared" si="9"/>
        <v>0</v>
      </c>
      <c r="AD47" s="95" t="b">
        <f t="shared" si="1"/>
        <v>0</v>
      </c>
      <c r="AE47" s="95" t="b">
        <f t="shared" si="2"/>
        <v>0</v>
      </c>
      <c r="AF47" s="95" t="b">
        <f t="shared" si="3"/>
        <v>0</v>
      </c>
      <c r="AG47" s="95">
        <f t="shared" si="10"/>
        <v>0</v>
      </c>
      <c r="AM47" s="44">
        <f t="shared" si="11"/>
        <v>0</v>
      </c>
      <c r="AT47" s="44">
        <f t="shared" si="12"/>
        <v>0</v>
      </c>
      <c r="AU47" s="264"/>
      <c r="AX47" s="95" t="b">
        <f t="shared" si="13"/>
        <v>0</v>
      </c>
      <c r="AY47" s="95" t="b">
        <f t="shared" si="14"/>
        <v>0</v>
      </c>
      <c r="AZ47" s="95" t="b">
        <f t="shared" si="15"/>
        <v>0</v>
      </c>
      <c r="BA47" s="95" t="b">
        <f t="shared" si="16"/>
        <v>0</v>
      </c>
      <c r="BB47" s="95" t="b">
        <f t="shared" si="17"/>
        <v>0</v>
      </c>
      <c r="BC47" s="95" t="b">
        <f t="shared" si="18"/>
        <v>0</v>
      </c>
    </row>
    <row r="48" spans="1:55" s="3" customFormat="1" ht="13.95" customHeight="1" x14ac:dyDescent="0.25">
      <c r="A48" s="30">
        <f t="shared" si="20"/>
        <v>29</v>
      </c>
      <c r="B48" s="93"/>
      <c r="C48" s="52"/>
      <c r="D48" s="84"/>
      <c r="E48" s="84"/>
      <c r="F48" s="85"/>
      <c r="G48" s="102"/>
      <c r="H48" s="88"/>
      <c r="I48" s="88"/>
      <c r="J48" s="86" t="str">
        <f t="shared" si="4"/>
        <v/>
      </c>
      <c r="K48" s="85"/>
      <c r="L48" s="85"/>
      <c r="M48" s="87" t="str">
        <f t="shared" si="5"/>
        <v xml:space="preserve"> </v>
      </c>
      <c r="N48" s="88"/>
      <c r="O48" s="88"/>
      <c r="P48" s="88"/>
      <c r="Q48" s="88"/>
      <c r="R48" s="88"/>
      <c r="S48" s="89">
        <f t="shared" si="6"/>
        <v>0</v>
      </c>
      <c r="T48" s="90"/>
      <c r="U48" s="91"/>
      <c r="V48" s="89">
        <f t="shared" si="7"/>
        <v>0</v>
      </c>
      <c r="W48" s="88"/>
      <c r="X48" s="88"/>
      <c r="Y48" s="88"/>
      <c r="Z48" s="89">
        <f t="shared" si="8"/>
        <v>0</v>
      </c>
      <c r="AA48" s="92">
        <f t="shared" si="0"/>
        <v>0</v>
      </c>
      <c r="AB48" s="612"/>
      <c r="AC48" s="95" t="b">
        <f t="shared" si="9"/>
        <v>0</v>
      </c>
      <c r="AD48" s="95" t="b">
        <f t="shared" si="1"/>
        <v>0</v>
      </c>
      <c r="AE48" s="95" t="b">
        <f t="shared" si="2"/>
        <v>0</v>
      </c>
      <c r="AF48" s="95" t="b">
        <f t="shared" si="3"/>
        <v>0</v>
      </c>
      <c r="AG48" s="95">
        <f t="shared" si="10"/>
        <v>0</v>
      </c>
      <c r="AM48" s="44">
        <f t="shared" si="11"/>
        <v>0</v>
      </c>
      <c r="AT48" s="44">
        <f t="shared" si="12"/>
        <v>0</v>
      </c>
      <c r="AU48" s="264"/>
      <c r="AX48" s="95" t="b">
        <f t="shared" si="13"/>
        <v>0</v>
      </c>
      <c r="AY48" s="95" t="b">
        <f t="shared" si="14"/>
        <v>0</v>
      </c>
      <c r="AZ48" s="95" t="b">
        <f t="shared" si="15"/>
        <v>0</v>
      </c>
      <c r="BA48" s="95" t="b">
        <f t="shared" si="16"/>
        <v>0</v>
      </c>
      <c r="BB48" s="95" t="b">
        <f t="shared" si="17"/>
        <v>0</v>
      </c>
      <c r="BC48" s="95" t="b">
        <f t="shared" si="18"/>
        <v>0</v>
      </c>
    </row>
    <row r="49" spans="1:55" s="3" customFormat="1" ht="13.95" customHeight="1" x14ac:dyDescent="0.25">
      <c r="A49" s="30">
        <f t="shared" si="20"/>
        <v>30</v>
      </c>
      <c r="B49" s="93"/>
      <c r="C49" s="52"/>
      <c r="D49" s="84"/>
      <c r="E49" s="84"/>
      <c r="F49" s="85"/>
      <c r="G49" s="102"/>
      <c r="H49" s="88"/>
      <c r="I49" s="88"/>
      <c r="J49" s="86" t="str">
        <f t="shared" si="4"/>
        <v/>
      </c>
      <c r="K49" s="85"/>
      <c r="L49" s="85"/>
      <c r="M49" s="87" t="str">
        <f t="shared" si="5"/>
        <v xml:space="preserve"> </v>
      </c>
      <c r="N49" s="88"/>
      <c r="O49" s="88"/>
      <c r="P49" s="88"/>
      <c r="Q49" s="88"/>
      <c r="R49" s="88"/>
      <c r="S49" s="89">
        <f t="shared" si="6"/>
        <v>0</v>
      </c>
      <c r="T49" s="90"/>
      <c r="U49" s="91"/>
      <c r="V49" s="89">
        <f t="shared" si="7"/>
        <v>0</v>
      </c>
      <c r="W49" s="88"/>
      <c r="X49" s="88"/>
      <c r="Y49" s="88"/>
      <c r="Z49" s="89">
        <f t="shared" si="8"/>
        <v>0</v>
      </c>
      <c r="AA49" s="92">
        <f t="shared" si="0"/>
        <v>0</v>
      </c>
      <c r="AB49" s="612"/>
      <c r="AC49" s="95" t="b">
        <f t="shared" si="9"/>
        <v>0</v>
      </c>
      <c r="AD49" s="95" t="b">
        <f t="shared" si="1"/>
        <v>0</v>
      </c>
      <c r="AE49" s="95" t="b">
        <f t="shared" si="2"/>
        <v>0</v>
      </c>
      <c r="AF49" s="95" t="b">
        <f t="shared" si="3"/>
        <v>0</v>
      </c>
      <c r="AG49" s="95">
        <f t="shared" si="10"/>
        <v>0</v>
      </c>
      <c r="AM49" s="44">
        <f t="shared" si="11"/>
        <v>0</v>
      </c>
      <c r="AT49" s="44">
        <f t="shared" si="12"/>
        <v>0</v>
      </c>
      <c r="AU49" s="264"/>
      <c r="AX49" s="95" t="b">
        <f t="shared" si="13"/>
        <v>0</v>
      </c>
      <c r="AY49" s="95" t="b">
        <f t="shared" si="14"/>
        <v>0</v>
      </c>
      <c r="AZ49" s="95" t="b">
        <f t="shared" si="15"/>
        <v>0</v>
      </c>
      <c r="BA49" s="95" t="b">
        <f t="shared" si="16"/>
        <v>0</v>
      </c>
      <c r="BB49" s="95" t="b">
        <f t="shared" si="17"/>
        <v>0</v>
      </c>
      <c r="BC49" s="95" t="b">
        <f t="shared" si="18"/>
        <v>0</v>
      </c>
    </row>
    <row r="50" spans="1:55" s="3" customFormat="1" ht="13.95" customHeight="1" x14ac:dyDescent="0.25">
      <c r="A50" s="30">
        <f t="shared" si="20"/>
        <v>31</v>
      </c>
      <c r="B50" s="93"/>
      <c r="C50" s="52"/>
      <c r="D50" s="84"/>
      <c r="E50" s="84"/>
      <c r="F50" s="85"/>
      <c r="G50" s="102"/>
      <c r="H50" s="88"/>
      <c r="I50" s="88"/>
      <c r="J50" s="86" t="str">
        <f t="shared" si="4"/>
        <v/>
      </c>
      <c r="K50" s="85"/>
      <c r="L50" s="85"/>
      <c r="M50" s="87" t="str">
        <f t="shared" si="5"/>
        <v xml:space="preserve"> </v>
      </c>
      <c r="N50" s="88"/>
      <c r="O50" s="88"/>
      <c r="P50" s="88"/>
      <c r="Q50" s="88"/>
      <c r="R50" s="88"/>
      <c r="S50" s="89">
        <f t="shared" si="6"/>
        <v>0</v>
      </c>
      <c r="T50" s="90"/>
      <c r="U50" s="91"/>
      <c r="V50" s="89">
        <f t="shared" si="7"/>
        <v>0</v>
      </c>
      <c r="W50" s="88"/>
      <c r="X50" s="88"/>
      <c r="Y50" s="88"/>
      <c r="Z50" s="89">
        <f t="shared" si="8"/>
        <v>0</v>
      </c>
      <c r="AA50" s="92">
        <f t="shared" si="0"/>
        <v>0</v>
      </c>
      <c r="AB50" s="612"/>
      <c r="AC50" s="95" t="b">
        <f t="shared" si="9"/>
        <v>0</v>
      </c>
      <c r="AD50" s="95" t="b">
        <f t="shared" si="1"/>
        <v>0</v>
      </c>
      <c r="AE50" s="95" t="b">
        <f t="shared" si="2"/>
        <v>0</v>
      </c>
      <c r="AF50" s="95" t="b">
        <f t="shared" si="3"/>
        <v>0</v>
      </c>
      <c r="AG50" s="95">
        <f t="shared" si="10"/>
        <v>0</v>
      </c>
      <c r="AM50" s="44">
        <f t="shared" si="11"/>
        <v>0</v>
      </c>
      <c r="AT50" s="44">
        <f t="shared" si="12"/>
        <v>0</v>
      </c>
      <c r="AU50" s="264"/>
      <c r="AX50" s="95" t="b">
        <f t="shared" si="13"/>
        <v>0</v>
      </c>
      <c r="AY50" s="95" t="b">
        <f t="shared" si="14"/>
        <v>0</v>
      </c>
      <c r="AZ50" s="95" t="b">
        <f t="shared" si="15"/>
        <v>0</v>
      </c>
      <c r="BA50" s="95" t="b">
        <f t="shared" si="16"/>
        <v>0</v>
      </c>
      <c r="BB50" s="95" t="b">
        <f t="shared" si="17"/>
        <v>0</v>
      </c>
      <c r="BC50" s="95" t="b">
        <f t="shared" si="18"/>
        <v>0</v>
      </c>
    </row>
    <row r="51" spans="1:55" s="3" customFormat="1" ht="13.95" customHeight="1" x14ac:dyDescent="0.25">
      <c r="A51" s="30">
        <f t="shared" si="20"/>
        <v>32</v>
      </c>
      <c r="B51" s="93"/>
      <c r="C51" s="52"/>
      <c r="D51" s="84"/>
      <c r="E51" s="84"/>
      <c r="F51" s="85"/>
      <c r="G51" s="102"/>
      <c r="H51" s="88"/>
      <c r="I51" s="88"/>
      <c r="J51" s="86" t="str">
        <f t="shared" si="4"/>
        <v/>
      </c>
      <c r="K51" s="85"/>
      <c r="L51" s="85"/>
      <c r="M51" s="87" t="str">
        <f t="shared" si="5"/>
        <v xml:space="preserve"> </v>
      </c>
      <c r="N51" s="88"/>
      <c r="O51" s="88"/>
      <c r="P51" s="88"/>
      <c r="Q51" s="88"/>
      <c r="R51" s="88"/>
      <c r="S51" s="89">
        <f t="shared" si="6"/>
        <v>0</v>
      </c>
      <c r="T51" s="90"/>
      <c r="U51" s="91"/>
      <c r="V51" s="89">
        <f t="shared" si="7"/>
        <v>0</v>
      </c>
      <c r="W51" s="88"/>
      <c r="X51" s="88"/>
      <c r="Y51" s="88"/>
      <c r="Z51" s="89">
        <f t="shared" si="8"/>
        <v>0</v>
      </c>
      <c r="AA51" s="92">
        <f t="shared" si="0"/>
        <v>0</v>
      </c>
      <c r="AB51" s="612"/>
      <c r="AC51" s="95" t="b">
        <f t="shared" si="9"/>
        <v>0</v>
      </c>
      <c r="AD51" s="95" t="b">
        <f t="shared" si="1"/>
        <v>0</v>
      </c>
      <c r="AE51" s="95" t="b">
        <f t="shared" si="2"/>
        <v>0</v>
      </c>
      <c r="AF51" s="95" t="b">
        <f t="shared" si="3"/>
        <v>0</v>
      </c>
      <c r="AG51" s="95">
        <f t="shared" si="10"/>
        <v>0</v>
      </c>
      <c r="AM51" s="44">
        <f t="shared" si="11"/>
        <v>0</v>
      </c>
      <c r="AT51" s="44">
        <f t="shared" si="12"/>
        <v>0</v>
      </c>
      <c r="AU51" s="264"/>
      <c r="AX51" s="95" t="b">
        <f t="shared" si="13"/>
        <v>0</v>
      </c>
      <c r="AY51" s="95" t="b">
        <f t="shared" si="14"/>
        <v>0</v>
      </c>
      <c r="AZ51" s="95" t="b">
        <f t="shared" si="15"/>
        <v>0</v>
      </c>
      <c r="BA51" s="95" t="b">
        <f t="shared" si="16"/>
        <v>0</v>
      </c>
      <c r="BB51" s="95" t="b">
        <f t="shared" si="17"/>
        <v>0</v>
      </c>
      <c r="BC51" s="95" t="b">
        <f t="shared" si="18"/>
        <v>0</v>
      </c>
    </row>
    <row r="52" spans="1:55" s="3" customFormat="1" ht="13.95" customHeight="1" x14ac:dyDescent="0.25">
      <c r="A52" s="30">
        <f t="shared" si="20"/>
        <v>33</v>
      </c>
      <c r="B52" s="93"/>
      <c r="C52" s="52"/>
      <c r="D52" s="84"/>
      <c r="E52" s="84"/>
      <c r="F52" s="85"/>
      <c r="G52" s="102"/>
      <c r="H52" s="88"/>
      <c r="I52" s="88"/>
      <c r="J52" s="86" t="str">
        <f t="shared" si="4"/>
        <v/>
      </c>
      <c r="K52" s="85"/>
      <c r="L52" s="85"/>
      <c r="M52" s="87" t="str">
        <f t="shared" si="5"/>
        <v xml:space="preserve"> </v>
      </c>
      <c r="N52" s="88"/>
      <c r="O52" s="88"/>
      <c r="P52" s="88"/>
      <c r="Q52" s="88"/>
      <c r="R52" s="88"/>
      <c r="S52" s="89">
        <f t="shared" si="6"/>
        <v>0</v>
      </c>
      <c r="T52" s="90"/>
      <c r="U52" s="91"/>
      <c r="V52" s="89">
        <f t="shared" si="7"/>
        <v>0</v>
      </c>
      <c r="W52" s="88"/>
      <c r="X52" s="88"/>
      <c r="Y52" s="88"/>
      <c r="Z52" s="89">
        <f t="shared" si="8"/>
        <v>0</v>
      </c>
      <c r="AA52" s="92">
        <f t="shared" ref="AA52:AA83" si="21">IF(G52&gt;0,(Z52/(G52/12)),0)</f>
        <v>0</v>
      </c>
      <c r="AB52" s="612"/>
      <c r="AC52" s="95" t="b">
        <f t="shared" si="9"/>
        <v>0</v>
      </c>
      <c r="AD52" s="95" t="b">
        <f t="shared" si="1"/>
        <v>0</v>
      </c>
      <c r="AE52" s="95" t="b">
        <f t="shared" si="2"/>
        <v>0</v>
      </c>
      <c r="AF52" s="95" t="b">
        <f t="shared" si="3"/>
        <v>0</v>
      </c>
      <c r="AG52" s="95">
        <f t="shared" si="10"/>
        <v>0</v>
      </c>
      <c r="AM52" s="44">
        <f t="shared" si="11"/>
        <v>0</v>
      </c>
      <c r="AT52" s="44">
        <f t="shared" si="12"/>
        <v>0</v>
      </c>
      <c r="AU52" s="264"/>
      <c r="AX52" s="95" t="b">
        <f t="shared" si="13"/>
        <v>0</v>
      </c>
      <c r="AY52" s="95" t="b">
        <f t="shared" si="14"/>
        <v>0</v>
      </c>
      <c r="AZ52" s="95" t="b">
        <f t="shared" si="15"/>
        <v>0</v>
      </c>
      <c r="BA52" s="95" t="b">
        <f t="shared" si="16"/>
        <v>0</v>
      </c>
      <c r="BB52" s="95" t="b">
        <f t="shared" si="17"/>
        <v>0</v>
      </c>
      <c r="BC52" s="95" t="b">
        <f t="shared" si="18"/>
        <v>0</v>
      </c>
    </row>
    <row r="53" spans="1:55" s="3" customFormat="1" ht="13.95" customHeight="1" x14ac:dyDescent="0.25">
      <c r="A53" s="30">
        <f t="shared" si="20"/>
        <v>34</v>
      </c>
      <c r="B53" s="93"/>
      <c r="C53" s="52"/>
      <c r="D53" s="84"/>
      <c r="E53" s="84"/>
      <c r="F53" s="85"/>
      <c r="G53" s="102"/>
      <c r="H53" s="88"/>
      <c r="I53" s="88"/>
      <c r="J53" s="86" t="str">
        <f t="shared" si="4"/>
        <v/>
      </c>
      <c r="K53" s="85"/>
      <c r="L53" s="85"/>
      <c r="M53" s="87" t="str">
        <f t="shared" si="5"/>
        <v xml:space="preserve"> </v>
      </c>
      <c r="N53" s="88"/>
      <c r="O53" s="88"/>
      <c r="P53" s="88"/>
      <c r="Q53" s="88"/>
      <c r="R53" s="88"/>
      <c r="S53" s="89">
        <f t="shared" si="6"/>
        <v>0</v>
      </c>
      <c r="T53" s="90"/>
      <c r="U53" s="91"/>
      <c r="V53" s="89">
        <f t="shared" si="7"/>
        <v>0</v>
      </c>
      <c r="W53" s="88"/>
      <c r="X53" s="88"/>
      <c r="Y53" s="88"/>
      <c r="Z53" s="89">
        <f t="shared" si="8"/>
        <v>0</v>
      </c>
      <c r="AA53" s="92">
        <f t="shared" si="21"/>
        <v>0</v>
      </c>
      <c r="AB53" s="612"/>
      <c r="AC53" s="95" t="b">
        <f t="shared" si="9"/>
        <v>0</v>
      </c>
      <c r="AD53" s="95" t="b">
        <f t="shared" si="1"/>
        <v>0</v>
      </c>
      <c r="AE53" s="95" t="b">
        <f t="shared" si="2"/>
        <v>0</v>
      </c>
      <c r="AF53" s="95" t="b">
        <f t="shared" si="3"/>
        <v>0</v>
      </c>
      <c r="AG53" s="95">
        <f t="shared" si="10"/>
        <v>0</v>
      </c>
      <c r="AM53" s="44">
        <f t="shared" si="11"/>
        <v>0</v>
      </c>
      <c r="AT53" s="44">
        <f t="shared" si="12"/>
        <v>0</v>
      </c>
      <c r="AU53" s="264"/>
      <c r="AX53" s="95" t="b">
        <f t="shared" si="13"/>
        <v>0</v>
      </c>
      <c r="AY53" s="95" t="b">
        <f t="shared" si="14"/>
        <v>0</v>
      </c>
      <c r="AZ53" s="95" t="b">
        <f t="shared" si="15"/>
        <v>0</v>
      </c>
      <c r="BA53" s="95" t="b">
        <f t="shared" si="16"/>
        <v>0</v>
      </c>
      <c r="BB53" s="95" t="b">
        <f t="shared" si="17"/>
        <v>0</v>
      </c>
      <c r="BC53" s="95" t="b">
        <f t="shared" si="18"/>
        <v>0</v>
      </c>
    </row>
    <row r="54" spans="1:55" s="3" customFormat="1" ht="13.95" customHeight="1" x14ac:dyDescent="0.25">
      <c r="A54" s="30">
        <f t="shared" si="20"/>
        <v>35</v>
      </c>
      <c r="B54" s="93"/>
      <c r="C54" s="52"/>
      <c r="D54" s="84"/>
      <c r="E54" s="84"/>
      <c r="F54" s="85"/>
      <c r="G54" s="102"/>
      <c r="H54" s="88"/>
      <c r="I54" s="88"/>
      <c r="J54" s="86" t="str">
        <f t="shared" si="4"/>
        <v/>
      </c>
      <c r="K54" s="85"/>
      <c r="L54" s="85"/>
      <c r="M54" s="87" t="str">
        <f t="shared" si="5"/>
        <v xml:space="preserve"> </v>
      </c>
      <c r="N54" s="88"/>
      <c r="O54" s="88"/>
      <c r="P54" s="88"/>
      <c r="Q54" s="88"/>
      <c r="R54" s="88"/>
      <c r="S54" s="89">
        <f t="shared" si="6"/>
        <v>0</v>
      </c>
      <c r="T54" s="90"/>
      <c r="U54" s="91"/>
      <c r="V54" s="89">
        <f t="shared" si="7"/>
        <v>0</v>
      </c>
      <c r="W54" s="88"/>
      <c r="X54" s="88"/>
      <c r="Y54" s="88"/>
      <c r="Z54" s="89">
        <f t="shared" si="8"/>
        <v>0</v>
      </c>
      <c r="AA54" s="92">
        <f t="shared" si="21"/>
        <v>0</v>
      </c>
      <c r="AB54" s="612"/>
      <c r="AC54" s="95" t="b">
        <f t="shared" si="9"/>
        <v>0</v>
      </c>
      <c r="AD54" s="95" t="b">
        <f t="shared" si="1"/>
        <v>0</v>
      </c>
      <c r="AE54" s="95" t="b">
        <f t="shared" si="2"/>
        <v>0</v>
      </c>
      <c r="AF54" s="95" t="b">
        <f t="shared" si="3"/>
        <v>0</v>
      </c>
      <c r="AG54" s="95">
        <f t="shared" si="10"/>
        <v>0</v>
      </c>
      <c r="AM54" s="44">
        <f t="shared" si="11"/>
        <v>0</v>
      </c>
      <c r="AT54" s="44">
        <f t="shared" si="12"/>
        <v>0</v>
      </c>
      <c r="AU54" s="264"/>
      <c r="AX54" s="95" t="b">
        <f t="shared" si="13"/>
        <v>0</v>
      </c>
      <c r="AY54" s="95" t="b">
        <f t="shared" si="14"/>
        <v>0</v>
      </c>
      <c r="AZ54" s="95" t="b">
        <f t="shared" si="15"/>
        <v>0</v>
      </c>
      <c r="BA54" s="95" t="b">
        <f t="shared" si="16"/>
        <v>0</v>
      </c>
      <c r="BB54" s="95" t="b">
        <f t="shared" si="17"/>
        <v>0</v>
      </c>
      <c r="BC54" s="95" t="b">
        <f t="shared" si="18"/>
        <v>0</v>
      </c>
    </row>
    <row r="55" spans="1:55" s="3" customFormat="1" ht="13.95" customHeight="1" x14ac:dyDescent="0.25">
      <c r="A55" s="30">
        <f t="shared" si="20"/>
        <v>36</v>
      </c>
      <c r="B55" s="93"/>
      <c r="C55" s="52"/>
      <c r="D55" s="84"/>
      <c r="E55" s="84"/>
      <c r="F55" s="85"/>
      <c r="G55" s="102"/>
      <c r="H55" s="88"/>
      <c r="I55" s="88"/>
      <c r="J55" s="86" t="str">
        <f t="shared" si="4"/>
        <v/>
      </c>
      <c r="K55" s="85"/>
      <c r="L55" s="85"/>
      <c r="M55" s="87" t="str">
        <f t="shared" si="5"/>
        <v xml:space="preserve"> </v>
      </c>
      <c r="N55" s="88"/>
      <c r="O55" s="88"/>
      <c r="P55" s="88"/>
      <c r="Q55" s="88"/>
      <c r="R55" s="88"/>
      <c r="S55" s="89">
        <f t="shared" si="6"/>
        <v>0</v>
      </c>
      <c r="T55" s="90"/>
      <c r="U55" s="91"/>
      <c r="V55" s="89">
        <f t="shared" si="7"/>
        <v>0</v>
      </c>
      <c r="W55" s="88"/>
      <c r="X55" s="88"/>
      <c r="Y55" s="88"/>
      <c r="Z55" s="89">
        <f t="shared" si="8"/>
        <v>0</v>
      </c>
      <c r="AA55" s="92">
        <f t="shared" si="21"/>
        <v>0</v>
      </c>
      <c r="AB55" s="612"/>
      <c r="AC55" s="95" t="b">
        <f t="shared" si="9"/>
        <v>0</v>
      </c>
      <c r="AD55" s="95" t="b">
        <f t="shared" si="1"/>
        <v>0</v>
      </c>
      <c r="AE55" s="95" t="b">
        <f t="shared" si="2"/>
        <v>0</v>
      </c>
      <c r="AF55" s="95" t="b">
        <f t="shared" si="3"/>
        <v>0</v>
      </c>
      <c r="AG55" s="95">
        <f t="shared" si="10"/>
        <v>0</v>
      </c>
      <c r="AM55" s="44">
        <f t="shared" si="11"/>
        <v>0</v>
      </c>
      <c r="AT55" s="44">
        <f t="shared" si="12"/>
        <v>0</v>
      </c>
      <c r="AU55" s="264"/>
      <c r="AX55" s="95" t="b">
        <f t="shared" si="13"/>
        <v>0</v>
      </c>
      <c r="AY55" s="95" t="b">
        <f t="shared" si="14"/>
        <v>0</v>
      </c>
      <c r="AZ55" s="95" t="b">
        <f t="shared" si="15"/>
        <v>0</v>
      </c>
      <c r="BA55" s="95" t="b">
        <f t="shared" si="16"/>
        <v>0</v>
      </c>
      <c r="BB55" s="95" t="b">
        <f t="shared" si="17"/>
        <v>0</v>
      </c>
      <c r="BC55" s="95" t="b">
        <f t="shared" si="18"/>
        <v>0</v>
      </c>
    </row>
    <row r="56" spans="1:55" s="3" customFormat="1" ht="13.95" customHeight="1" x14ac:dyDescent="0.25">
      <c r="A56" s="30">
        <f t="shared" si="20"/>
        <v>37</v>
      </c>
      <c r="B56" s="93"/>
      <c r="C56" s="52"/>
      <c r="D56" s="84"/>
      <c r="E56" s="84"/>
      <c r="F56" s="85"/>
      <c r="G56" s="102"/>
      <c r="H56" s="88"/>
      <c r="I56" s="88"/>
      <c r="J56" s="86" t="str">
        <f t="shared" si="4"/>
        <v/>
      </c>
      <c r="K56" s="85"/>
      <c r="L56" s="85"/>
      <c r="M56" s="87" t="str">
        <f t="shared" si="5"/>
        <v xml:space="preserve"> </v>
      </c>
      <c r="N56" s="88"/>
      <c r="O56" s="88"/>
      <c r="P56" s="88"/>
      <c r="Q56" s="88"/>
      <c r="R56" s="88"/>
      <c r="S56" s="89">
        <f t="shared" si="6"/>
        <v>0</v>
      </c>
      <c r="T56" s="90"/>
      <c r="U56" s="91"/>
      <c r="V56" s="89">
        <f t="shared" si="7"/>
        <v>0</v>
      </c>
      <c r="W56" s="88"/>
      <c r="X56" s="88"/>
      <c r="Y56" s="88"/>
      <c r="Z56" s="89">
        <f t="shared" si="8"/>
        <v>0</v>
      </c>
      <c r="AA56" s="92">
        <f t="shared" si="21"/>
        <v>0</v>
      </c>
      <c r="AB56" s="612"/>
      <c r="AC56" s="95" t="b">
        <f t="shared" si="9"/>
        <v>0</v>
      </c>
      <c r="AD56" s="95" t="b">
        <f t="shared" si="1"/>
        <v>0</v>
      </c>
      <c r="AE56" s="95" t="b">
        <f t="shared" si="2"/>
        <v>0</v>
      </c>
      <c r="AF56" s="95" t="b">
        <f t="shared" si="3"/>
        <v>0</v>
      </c>
      <c r="AG56" s="95">
        <f t="shared" si="10"/>
        <v>0</v>
      </c>
      <c r="AM56" s="44">
        <f t="shared" si="11"/>
        <v>0</v>
      </c>
      <c r="AT56" s="44">
        <f t="shared" si="12"/>
        <v>0</v>
      </c>
      <c r="AU56" s="264"/>
      <c r="AX56" s="95" t="b">
        <f t="shared" si="13"/>
        <v>0</v>
      </c>
      <c r="AY56" s="95" t="b">
        <f t="shared" si="14"/>
        <v>0</v>
      </c>
      <c r="AZ56" s="95" t="b">
        <f t="shared" si="15"/>
        <v>0</v>
      </c>
      <c r="BA56" s="95" t="b">
        <f t="shared" si="16"/>
        <v>0</v>
      </c>
      <c r="BB56" s="95" t="b">
        <f t="shared" si="17"/>
        <v>0</v>
      </c>
      <c r="BC56" s="95" t="b">
        <f t="shared" si="18"/>
        <v>0</v>
      </c>
    </row>
    <row r="57" spans="1:55" s="3" customFormat="1" ht="13.95" customHeight="1" x14ac:dyDescent="0.25">
      <c r="A57" s="30">
        <f t="shared" si="20"/>
        <v>38</v>
      </c>
      <c r="B57" s="93"/>
      <c r="C57" s="52"/>
      <c r="D57" s="84"/>
      <c r="E57" s="84"/>
      <c r="F57" s="85"/>
      <c r="G57" s="102"/>
      <c r="H57" s="88"/>
      <c r="I57" s="88"/>
      <c r="J57" s="86" t="str">
        <f t="shared" si="4"/>
        <v/>
      </c>
      <c r="K57" s="85"/>
      <c r="L57" s="85"/>
      <c r="M57" s="87" t="str">
        <f t="shared" si="5"/>
        <v xml:space="preserve"> </v>
      </c>
      <c r="N57" s="88"/>
      <c r="O57" s="88"/>
      <c r="P57" s="88"/>
      <c r="Q57" s="88"/>
      <c r="R57" s="88"/>
      <c r="S57" s="89">
        <f t="shared" si="6"/>
        <v>0</v>
      </c>
      <c r="T57" s="90"/>
      <c r="U57" s="91"/>
      <c r="V57" s="89">
        <f t="shared" si="7"/>
        <v>0</v>
      </c>
      <c r="W57" s="88"/>
      <c r="X57" s="88"/>
      <c r="Y57" s="88"/>
      <c r="Z57" s="89">
        <f t="shared" si="8"/>
        <v>0</v>
      </c>
      <c r="AA57" s="92">
        <f t="shared" si="21"/>
        <v>0</v>
      </c>
      <c r="AB57" s="612"/>
      <c r="AC57" s="95" t="b">
        <f t="shared" si="9"/>
        <v>0</v>
      </c>
      <c r="AD57" s="95" t="b">
        <f t="shared" si="1"/>
        <v>0</v>
      </c>
      <c r="AE57" s="95" t="b">
        <f t="shared" si="2"/>
        <v>0</v>
      </c>
      <c r="AF57" s="95" t="b">
        <f t="shared" si="3"/>
        <v>0</v>
      </c>
      <c r="AG57" s="95">
        <f t="shared" si="10"/>
        <v>0</v>
      </c>
      <c r="AM57" s="44">
        <f t="shared" si="11"/>
        <v>0</v>
      </c>
      <c r="AT57" s="44">
        <f t="shared" si="12"/>
        <v>0</v>
      </c>
      <c r="AU57" s="264"/>
      <c r="AX57" s="95" t="b">
        <f t="shared" si="13"/>
        <v>0</v>
      </c>
      <c r="AY57" s="95" t="b">
        <f t="shared" si="14"/>
        <v>0</v>
      </c>
      <c r="AZ57" s="95" t="b">
        <f t="shared" si="15"/>
        <v>0</v>
      </c>
      <c r="BA57" s="95" t="b">
        <f t="shared" si="16"/>
        <v>0</v>
      </c>
      <c r="BB57" s="95" t="b">
        <f t="shared" si="17"/>
        <v>0</v>
      </c>
      <c r="BC57" s="95" t="b">
        <f t="shared" si="18"/>
        <v>0</v>
      </c>
    </row>
    <row r="58" spans="1:55" s="3" customFormat="1" ht="13.95" customHeight="1" x14ac:dyDescent="0.25">
      <c r="A58" s="30">
        <f t="shared" si="20"/>
        <v>39</v>
      </c>
      <c r="B58" s="93"/>
      <c r="C58" s="52"/>
      <c r="D58" s="84"/>
      <c r="E58" s="84"/>
      <c r="F58" s="85"/>
      <c r="G58" s="102"/>
      <c r="H58" s="88"/>
      <c r="I58" s="88"/>
      <c r="J58" s="86" t="str">
        <f t="shared" si="4"/>
        <v/>
      </c>
      <c r="K58" s="85"/>
      <c r="L58" s="85"/>
      <c r="M58" s="87" t="str">
        <f t="shared" si="5"/>
        <v xml:space="preserve"> </v>
      </c>
      <c r="N58" s="88"/>
      <c r="O58" s="88"/>
      <c r="P58" s="88"/>
      <c r="Q58" s="88"/>
      <c r="R58" s="88"/>
      <c r="S58" s="89">
        <f t="shared" si="6"/>
        <v>0</v>
      </c>
      <c r="T58" s="90"/>
      <c r="U58" s="91"/>
      <c r="V58" s="89">
        <f t="shared" si="7"/>
        <v>0</v>
      </c>
      <c r="W58" s="88"/>
      <c r="X58" s="88"/>
      <c r="Y58" s="88"/>
      <c r="Z58" s="89">
        <f t="shared" si="8"/>
        <v>0</v>
      </c>
      <c r="AA58" s="92">
        <f t="shared" si="21"/>
        <v>0</v>
      </c>
      <c r="AB58" s="612"/>
      <c r="AC58" s="95" t="b">
        <f t="shared" si="9"/>
        <v>0</v>
      </c>
      <c r="AD58" s="95" t="b">
        <f t="shared" si="1"/>
        <v>0</v>
      </c>
      <c r="AE58" s="95" t="b">
        <f t="shared" si="2"/>
        <v>0</v>
      </c>
      <c r="AF58" s="95" t="b">
        <f t="shared" si="3"/>
        <v>0</v>
      </c>
      <c r="AG58" s="95">
        <f t="shared" si="10"/>
        <v>0</v>
      </c>
      <c r="AM58" s="44">
        <f t="shared" si="11"/>
        <v>0</v>
      </c>
      <c r="AT58" s="44">
        <f t="shared" si="12"/>
        <v>0</v>
      </c>
      <c r="AU58" s="264"/>
      <c r="AX58" s="95" t="b">
        <f t="shared" si="13"/>
        <v>0</v>
      </c>
      <c r="AY58" s="95" t="b">
        <f t="shared" si="14"/>
        <v>0</v>
      </c>
      <c r="AZ58" s="95" t="b">
        <f t="shared" si="15"/>
        <v>0</v>
      </c>
      <c r="BA58" s="95" t="b">
        <f t="shared" si="16"/>
        <v>0</v>
      </c>
      <c r="BB58" s="95" t="b">
        <f t="shared" si="17"/>
        <v>0</v>
      </c>
      <c r="BC58" s="95" t="b">
        <f t="shared" si="18"/>
        <v>0</v>
      </c>
    </row>
    <row r="59" spans="1:55" s="3" customFormat="1" ht="13.95" customHeight="1" x14ac:dyDescent="0.25">
      <c r="A59" s="30">
        <f t="shared" si="20"/>
        <v>40</v>
      </c>
      <c r="B59" s="93"/>
      <c r="C59" s="52"/>
      <c r="D59" s="84"/>
      <c r="E59" s="84"/>
      <c r="F59" s="85"/>
      <c r="G59" s="102"/>
      <c r="H59" s="88"/>
      <c r="I59" s="88"/>
      <c r="J59" s="86" t="str">
        <f t="shared" si="4"/>
        <v/>
      </c>
      <c r="K59" s="85"/>
      <c r="L59" s="85"/>
      <c r="M59" s="87" t="str">
        <f t="shared" si="5"/>
        <v xml:space="preserve"> </v>
      </c>
      <c r="N59" s="88"/>
      <c r="O59" s="88"/>
      <c r="P59" s="88"/>
      <c r="Q59" s="88"/>
      <c r="R59" s="88"/>
      <c r="S59" s="89">
        <f t="shared" si="6"/>
        <v>0</v>
      </c>
      <c r="T59" s="90"/>
      <c r="U59" s="91"/>
      <c r="V59" s="89">
        <f t="shared" si="7"/>
        <v>0</v>
      </c>
      <c r="W59" s="88"/>
      <c r="X59" s="88"/>
      <c r="Y59" s="88"/>
      <c r="Z59" s="89">
        <f t="shared" si="8"/>
        <v>0</v>
      </c>
      <c r="AA59" s="92">
        <f t="shared" si="21"/>
        <v>0</v>
      </c>
      <c r="AB59" s="612"/>
      <c r="AC59" s="95" t="b">
        <f t="shared" si="9"/>
        <v>0</v>
      </c>
      <c r="AD59" s="95" t="b">
        <f t="shared" si="1"/>
        <v>0</v>
      </c>
      <c r="AE59" s="95" t="b">
        <f t="shared" si="2"/>
        <v>0</v>
      </c>
      <c r="AF59" s="95" t="b">
        <f t="shared" si="3"/>
        <v>0</v>
      </c>
      <c r="AG59" s="95">
        <f t="shared" si="10"/>
        <v>0</v>
      </c>
      <c r="AM59" s="44">
        <f t="shared" si="11"/>
        <v>0</v>
      </c>
      <c r="AT59" s="44">
        <f t="shared" si="12"/>
        <v>0</v>
      </c>
      <c r="AU59" s="264"/>
      <c r="AX59" s="95" t="b">
        <f t="shared" si="13"/>
        <v>0</v>
      </c>
      <c r="AY59" s="95" t="b">
        <f t="shared" si="14"/>
        <v>0</v>
      </c>
      <c r="AZ59" s="95" t="b">
        <f t="shared" si="15"/>
        <v>0</v>
      </c>
      <c r="BA59" s="95" t="b">
        <f t="shared" si="16"/>
        <v>0</v>
      </c>
      <c r="BB59" s="95" t="b">
        <f t="shared" si="17"/>
        <v>0</v>
      </c>
      <c r="BC59" s="95" t="b">
        <f t="shared" si="18"/>
        <v>0</v>
      </c>
    </row>
    <row r="60" spans="1:55" s="3" customFormat="1" ht="13.95" customHeight="1" x14ac:dyDescent="0.25">
      <c r="A60" s="30">
        <f t="shared" si="20"/>
        <v>41</v>
      </c>
      <c r="B60" s="93"/>
      <c r="C60" s="52"/>
      <c r="D60" s="84"/>
      <c r="E60" s="84"/>
      <c r="F60" s="85"/>
      <c r="G60" s="102"/>
      <c r="H60" s="88"/>
      <c r="I60" s="88"/>
      <c r="J60" s="86" t="str">
        <f t="shared" si="4"/>
        <v/>
      </c>
      <c r="K60" s="85"/>
      <c r="L60" s="85"/>
      <c r="M60" s="87" t="str">
        <f t="shared" si="5"/>
        <v xml:space="preserve"> </v>
      </c>
      <c r="N60" s="88"/>
      <c r="O60" s="88"/>
      <c r="P60" s="88"/>
      <c r="Q60" s="88"/>
      <c r="R60" s="88"/>
      <c r="S60" s="89">
        <f t="shared" si="6"/>
        <v>0</v>
      </c>
      <c r="T60" s="90"/>
      <c r="U60" s="91"/>
      <c r="V60" s="89">
        <f t="shared" si="7"/>
        <v>0</v>
      </c>
      <c r="W60" s="88"/>
      <c r="X60" s="88"/>
      <c r="Y60" s="88"/>
      <c r="Z60" s="89">
        <f t="shared" si="8"/>
        <v>0</v>
      </c>
      <c r="AA60" s="92">
        <f t="shared" si="21"/>
        <v>0</v>
      </c>
      <c r="AB60" s="612"/>
      <c r="AC60" s="95" t="b">
        <f t="shared" si="9"/>
        <v>0</v>
      </c>
      <c r="AD60" s="95" t="b">
        <f t="shared" si="1"/>
        <v>0</v>
      </c>
      <c r="AE60" s="95" t="b">
        <f t="shared" si="2"/>
        <v>0</v>
      </c>
      <c r="AF60" s="95" t="b">
        <f t="shared" si="3"/>
        <v>0</v>
      </c>
      <c r="AG60" s="95">
        <f t="shared" si="10"/>
        <v>0</v>
      </c>
      <c r="AM60" s="44">
        <f t="shared" si="11"/>
        <v>0</v>
      </c>
      <c r="AT60" s="44">
        <f t="shared" si="12"/>
        <v>0</v>
      </c>
      <c r="AU60" s="264"/>
      <c r="AX60" s="95" t="b">
        <f t="shared" si="13"/>
        <v>0</v>
      </c>
      <c r="AY60" s="95" t="b">
        <f t="shared" si="14"/>
        <v>0</v>
      </c>
      <c r="AZ60" s="95" t="b">
        <f t="shared" si="15"/>
        <v>0</v>
      </c>
      <c r="BA60" s="95" t="b">
        <f t="shared" si="16"/>
        <v>0</v>
      </c>
      <c r="BB60" s="95" t="b">
        <f t="shared" si="17"/>
        <v>0</v>
      </c>
      <c r="BC60" s="95" t="b">
        <f t="shared" si="18"/>
        <v>0</v>
      </c>
    </row>
    <row r="61" spans="1:55" s="3" customFormat="1" ht="13.95" customHeight="1" x14ac:dyDescent="0.25">
      <c r="A61" s="30">
        <f t="shared" si="20"/>
        <v>42</v>
      </c>
      <c r="B61" s="93"/>
      <c r="C61" s="52"/>
      <c r="D61" s="84"/>
      <c r="E61" s="84"/>
      <c r="F61" s="85"/>
      <c r="G61" s="102"/>
      <c r="H61" s="88"/>
      <c r="I61" s="88"/>
      <c r="J61" s="86" t="str">
        <f t="shared" si="4"/>
        <v/>
      </c>
      <c r="K61" s="85"/>
      <c r="L61" s="85"/>
      <c r="M61" s="87" t="str">
        <f t="shared" si="5"/>
        <v xml:space="preserve"> </v>
      </c>
      <c r="N61" s="88"/>
      <c r="O61" s="88"/>
      <c r="P61" s="88"/>
      <c r="Q61" s="88"/>
      <c r="R61" s="88"/>
      <c r="S61" s="89">
        <f t="shared" si="6"/>
        <v>0</v>
      </c>
      <c r="T61" s="90"/>
      <c r="U61" s="91"/>
      <c r="V61" s="89">
        <f t="shared" si="7"/>
        <v>0</v>
      </c>
      <c r="W61" s="88"/>
      <c r="X61" s="88"/>
      <c r="Y61" s="88"/>
      <c r="Z61" s="89">
        <f t="shared" si="8"/>
        <v>0</v>
      </c>
      <c r="AA61" s="92">
        <f t="shared" si="21"/>
        <v>0</v>
      </c>
      <c r="AB61" s="612"/>
      <c r="AC61" s="95" t="b">
        <f t="shared" si="9"/>
        <v>0</v>
      </c>
      <c r="AD61" s="95" t="b">
        <f t="shared" si="1"/>
        <v>0</v>
      </c>
      <c r="AE61" s="95" t="b">
        <f t="shared" si="2"/>
        <v>0</v>
      </c>
      <c r="AF61" s="95" t="b">
        <f t="shared" si="3"/>
        <v>0</v>
      </c>
      <c r="AG61" s="95">
        <f t="shared" si="10"/>
        <v>0</v>
      </c>
      <c r="AM61" s="44">
        <f t="shared" si="11"/>
        <v>0</v>
      </c>
      <c r="AT61" s="44">
        <f t="shared" si="12"/>
        <v>0</v>
      </c>
      <c r="AU61" s="264"/>
      <c r="AX61" s="95" t="b">
        <f t="shared" si="13"/>
        <v>0</v>
      </c>
      <c r="AY61" s="95" t="b">
        <f t="shared" si="14"/>
        <v>0</v>
      </c>
      <c r="AZ61" s="95" t="b">
        <f t="shared" si="15"/>
        <v>0</v>
      </c>
      <c r="BA61" s="95" t="b">
        <f t="shared" si="16"/>
        <v>0</v>
      </c>
      <c r="BB61" s="95" t="b">
        <f t="shared" si="17"/>
        <v>0</v>
      </c>
      <c r="BC61" s="95" t="b">
        <f t="shared" si="18"/>
        <v>0</v>
      </c>
    </row>
    <row r="62" spans="1:55" s="3" customFormat="1" ht="13.95" customHeight="1" x14ac:dyDescent="0.25">
      <c r="A62" s="30">
        <f t="shared" si="20"/>
        <v>43</v>
      </c>
      <c r="B62" s="93"/>
      <c r="C62" s="52"/>
      <c r="D62" s="84"/>
      <c r="E62" s="84"/>
      <c r="F62" s="85"/>
      <c r="G62" s="102"/>
      <c r="H62" s="88"/>
      <c r="I62" s="88"/>
      <c r="J62" s="86" t="str">
        <f t="shared" si="4"/>
        <v/>
      </c>
      <c r="K62" s="85"/>
      <c r="L62" s="85"/>
      <c r="M62" s="87" t="str">
        <f t="shared" si="5"/>
        <v xml:space="preserve"> </v>
      </c>
      <c r="N62" s="88"/>
      <c r="O62" s="88"/>
      <c r="P62" s="88"/>
      <c r="Q62" s="88"/>
      <c r="R62" s="88"/>
      <c r="S62" s="89">
        <f t="shared" si="6"/>
        <v>0</v>
      </c>
      <c r="T62" s="90"/>
      <c r="U62" s="91"/>
      <c r="V62" s="89">
        <f t="shared" si="7"/>
        <v>0</v>
      </c>
      <c r="W62" s="88"/>
      <c r="X62" s="88"/>
      <c r="Y62" s="88"/>
      <c r="Z62" s="89">
        <f t="shared" si="8"/>
        <v>0</v>
      </c>
      <c r="AA62" s="92">
        <f t="shared" si="21"/>
        <v>0</v>
      </c>
      <c r="AB62" s="612"/>
      <c r="AC62" s="95" t="b">
        <f t="shared" si="9"/>
        <v>0</v>
      </c>
      <c r="AD62" s="95" t="b">
        <f t="shared" si="1"/>
        <v>0</v>
      </c>
      <c r="AE62" s="95" t="b">
        <f t="shared" si="2"/>
        <v>0</v>
      </c>
      <c r="AF62" s="95" t="b">
        <f t="shared" si="3"/>
        <v>0</v>
      </c>
      <c r="AG62" s="95">
        <f t="shared" si="10"/>
        <v>0</v>
      </c>
      <c r="AM62" s="44">
        <f t="shared" si="11"/>
        <v>0</v>
      </c>
      <c r="AT62" s="44">
        <f t="shared" si="12"/>
        <v>0</v>
      </c>
      <c r="AU62" s="264"/>
      <c r="AX62" s="95" t="b">
        <f t="shared" si="13"/>
        <v>0</v>
      </c>
      <c r="AY62" s="95" t="b">
        <f t="shared" si="14"/>
        <v>0</v>
      </c>
      <c r="AZ62" s="95" t="b">
        <f t="shared" si="15"/>
        <v>0</v>
      </c>
      <c r="BA62" s="95" t="b">
        <f t="shared" si="16"/>
        <v>0</v>
      </c>
      <c r="BB62" s="95" t="b">
        <f t="shared" si="17"/>
        <v>0</v>
      </c>
      <c r="BC62" s="95" t="b">
        <f t="shared" si="18"/>
        <v>0</v>
      </c>
    </row>
    <row r="63" spans="1:55" s="3" customFormat="1" ht="13.95" customHeight="1" x14ac:dyDescent="0.25">
      <c r="A63" s="30">
        <f t="shared" si="20"/>
        <v>44</v>
      </c>
      <c r="B63" s="93"/>
      <c r="C63" s="52"/>
      <c r="D63" s="84"/>
      <c r="E63" s="84"/>
      <c r="F63" s="85"/>
      <c r="G63" s="102"/>
      <c r="H63" s="88"/>
      <c r="I63" s="88"/>
      <c r="J63" s="86" t="str">
        <f t="shared" si="4"/>
        <v/>
      </c>
      <c r="K63" s="85"/>
      <c r="L63" s="85"/>
      <c r="M63" s="87" t="str">
        <f t="shared" si="5"/>
        <v xml:space="preserve"> </v>
      </c>
      <c r="N63" s="88"/>
      <c r="O63" s="88"/>
      <c r="P63" s="88"/>
      <c r="Q63" s="88"/>
      <c r="R63" s="88"/>
      <c r="S63" s="89">
        <f t="shared" si="6"/>
        <v>0</v>
      </c>
      <c r="T63" s="90"/>
      <c r="U63" s="91"/>
      <c r="V63" s="89">
        <f t="shared" si="7"/>
        <v>0</v>
      </c>
      <c r="W63" s="88"/>
      <c r="X63" s="88"/>
      <c r="Y63" s="88"/>
      <c r="Z63" s="89">
        <f t="shared" si="8"/>
        <v>0</v>
      </c>
      <c r="AA63" s="92">
        <f t="shared" si="21"/>
        <v>0</v>
      </c>
      <c r="AB63" s="612"/>
      <c r="AC63" s="95" t="b">
        <f t="shared" si="9"/>
        <v>0</v>
      </c>
      <c r="AD63" s="95" t="b">
        <f t="shared" si="1"/>
        <v>0</v>
      </c>
      <c r="AE63" s="95" t="b">
        <f t="shared" si="2"/>
        <v>0</v>
      </c>
      <c r="AF63" s="95" t="b">
        <f t="shared" si="3"/>
        <v>0</v>
      </c>
      <c r="AG63" s="95">
        <f t="shared" si="10"/>
        <v>0</v>
      </c>
      <c r="AM63" s="44">
        <f t="shared" si="11"/>
        <v>0</v>
      </c>
      <c r="AT63" s="44">
        <f t="shared" si="12"/>
        <v>0</v>
      </c>
      <c r="AU63" s="264"/>
      <c r="AX63" s="95" t="b">
        <f t="shared" si="13"/>
        <v>0</v>
      </c>
      <c r="AY63" s="95" t="b">
        <f t="shared" si="14"/>
        <v>0</v>
      </c>
      <c r="AZ63" s="95" t="b">
        <f t="shared" si="15"/>
        <v>0</v>
      </c>
      <c r="BA63" s="95" t="b">
        <f t="shared" si="16"/>
        <v>0</v>
      </c>
      <c r="BB63" s="95" t="b">
        <f t="shared" si="17"/>
        <v>0</v>
      </c>
      <c r="BC63" s="95" t="b">
        <f t="shared" si="18"/>
        <v>0</v>
      </c>
    </row>
    <row r="64" spans="1:55" s="3" customFormat="1" ht="13.95" customHeight="1" x14ac:dyDescent="0.25">
      <c r="A64" s="30">
        <f t="shared" si="20"/>
        <v>45</v>
      </c>
      <c r="B64" s="93"/>
      <c r="C64" s="52"/>
      <c r="D64" s="84"/>
      <c r="E64" s="84"/>
      <c r="F64" s="85"/>
      <c r="G64" s="102"/>
      <c r="H64" s="88"/>
      <c r="I64" s="88"/>
      <c r="J64" s="86" t="str">
        <f t="shared" si="4"/>
        <v/>
      </c>
      <c r="K64" s="85"/>
      <c r="L64" s="85"/>
      <c r="M64" s="87" t="str">
        <f t="shared" si="5"/>
        <v xml:space="preserve"> </v>
      </c>
      <c r="N64" s="88"/>
      <c r="O64" s="88"/>
      <c r="P64" s="88"/>
      <c r="Q64" s="88"/>
      <c r="R64" s="88"/>
      <c r="S64" s="89">
        <f t="shared" si="6"/>
        <v>0</v>
      </c>
      <c r="T64" s="90"/>
      <c r="U64" s="91"/>
      <c r="V64" s="89">
        <f t="shared" si="7"/>
        <v>0</v>
      </c>
      <c r="W64" s="88"/>
      <c r="X64" s="88"/>
      <c r="Y64" s="88"/>
      <c r="Z64" s="89">
        <f t="shared" si="8"/>
        <v>0</v>
      </c>
      <c r="AA64" s="92">
        <f t="shared" si="21"/>
        <v>0</v>
      </c>
      <c r="AB64" s="612"/>
      <c r="AC64" s="95" t="b">
        <f t="shared" si="9"/>
        <v>0</v>
      </c>
      <c r="AD64" s="95" t="b">
        <f t="shared" si="1"/>
        <v>0</v>
      </c>
      <c r="AE64" s="95" t="b">
        <f t="shared" si="2"/>
        <v>0</v>
      </c>
      <c r="AF64" s="95" t="b">
        <f t="shared" si="3"/>
        <v>0</v>
      </c>
      <c r="AG64" s="95">
        <f t="shared" si="10"/>
        <v>0</v>
      </c>
      <c r="AM64" s="44">
        <f t="shared" si="11"/>
        <v>0</v>
      </c>
      <c r="AT64" s="44">
        <f t="shared" si="12"/>
        <v>0</v>
      </c>
      <c r="AU64" s="264"/>
      <c r="AX64" s="95" t="b">
        <f t="shared" si="13"/>
        <v>0</v>
      </c>
      <c r="AY64" s="95" t="b">
        <f t="shared" si="14"/>
        <v>0</v>
      </c>
      <c r="AZ64" s="95" t="b">
        <f t="shared" si="15"/>
        <v>0</v>
      </c>
      <c r="BA64" s="95" t="b">
        <f t="shared" si="16"/>
        <v>0</v>
      </c>
      <c r="BB64" s="95" t="b">
        <f t="shared" si="17"/>
        <v>0</v>
      </c>
      <c r="BC64" s="95" t="b">
        <f t="shared" si="18"/>
        <v>0</v>
      </c>
    </row>
    <row r="65" spans="1:55" s="3" customFormat="1" ht="13.95" customHeight="1" x14ac:dyDescent="0.25">
      <c r="A65" s="30">
        <f t="shared" si="20"/>
        <v>46</v>
      </c>
      <c r="B65" s="93"/>
      <c r="C65" s="52"/>
      <c r="D65" s="84"/>
      <c r="E65" s="84"/>
      <c r="F65" s="85"/>
      <c r="G65" s="102"/>
      <c r="H65" s="88"/>
      <c r="I65" s="88"/>
      <c r="J65" s="86" t="str">
        <f t="shared" si="4"/>
        <v/>
      </c>
      <c r="K65" s="85"/>
      <c r="L65" s="85"/>
      <c r="M65" s="87" t="str">
        <f t="shared" si="5"/>
        <v xml:space="preserve"> </v>
      </c>
      <c r="N65" s="88"/>
      <c r="O65" s="88"/>
      <c r="P65" s="88"/>
      <c r="Q65" s="88"/>
      <c r="R65" s="88"/>
      <c r="S65" s="89">
        <f t="shared" si="6"/>
        <v>0</v>
      </c>
      <c r="T65" s="90"/>
      <c r="U65" s="91"/>
      <c r="V65" s="89">
        <f t="shared" si="7"/>
        <v>0</v>
      </c>
      <c r="W65" s="88"/>
      <c r="X65" s="88"/>
      <c r="Y65" s="88"/>
      <c r="Z65" s="89">
        <f t="shared" si="8"/>
        <v>0</v>
      </c>
      <c r="AA65" s="92">
        <f t="shared" si="21"/>
        <v>0</v>
      </c>
      <c r="AB65" s="612"/>
      <c r="AC65" s="95" t="b">
        <f t="shared" si="9"/>
        <v>0</v>
      </c>
      <c r="AD65" s="95" t="b">
        <f t="shared" si="1"/>
        <v>0</v>
      </c>
      <c r="AE65" s="95" t="b">
        <f t="shared" si="2"/>
        <v>0</v>
      </c>
      <c r="AF65" s="95" t="b">
        <f t="shared" si="3"/>
        <v>0</v>
      </c>
      <c r="AG65" s="95">
        <f t="shared" si="10"/>
        <v>0</v>
      </c>
      <c r="AM65" s="44">
        <f t="shared" si="11"/>
        <v>0</v>
      </c>
      <c r="AT65" s="44">
        <f t="shared" si="12"/>
        <v>0</v>
      </c>
      <c r="AU65" s="264"/>
      <c r="AX65" s="95" t="b">
        <f t="shared" si="13"/>
        <v>0</v>
      </c>
      <c r="AY65" s="95" t="b">
        <f t="shared" si="14"/>
        <v>0</v>
      </c>
      <c r="AZ65" s="95" t="b">
        <f t="shared" si="15"/>
        <v>0</v>
      </c>
      <c r="BA65" s="95" t="b">
        <f t="shared" si="16"/>
        <v>0</v>
      </c>
      <c r="BB65" s="95" t="b">
        <f t="shared" si="17"/>
        <v>0</v>
      </c>
      <c r="BC65" s="95" t="b">
        <f t="shared" si="18"/>
        <v>0</v>
      </c>
    </row>
    <row r="66" spans="1:55" s="3" customFormat="1" ht="13.95" customHeight="1" x14ac:dyDescent="0.25">
      <c r="A66" s="30">
        <f t="shared" si="20"/>
        <v>47</v>
      </c>
      <c r="B66" s="93"/>
      <c r="C66" s="52"/>
      <c r="D66" s="84"/>
      <c r="E66" s="84"/>
      <c r="F66" s="85"/>
      <c r="G66" s="102"/>
      <c r="H66" s="88"/>
      <c r="I66" s="88"/>
      <c r="J66" s="86" t="str">
        <f t="shared" si="4"/>
        <v/>
      </c>
      <c r="K66" s="85"/>
      <c r="L66" s="85"/>
      <c r="M66" s="87" t="str">
        <f t="shared" si="5"/>
        <v xml:space="preserve"> </v>
      </c>
      <c r="N66" s="88"/>
      <c r="O66" s="88"/>
      <c r="P66" s="88"/>
      <c r="Q66" s="88"/>
      <c r="R66" s="88"/>
      <c r="S66" s="89">
        <f t="shared" si="6"/>
        <v>0</v>
      </c>
      <c r="T66" s="90"/>
      <c r="U66" s="91"/>
      <c r="V66" s="89">
        <f t="shared" si="7"/>
        <v>0</v>
      </c>
      <c r="W66" s="88"/>
      <c r="X66" s="88"/>
      <c r="Y66" s="88"/>
      <c r="Z66" s="89">
        <f t="shared" si="8"/>
        <v>0</v>
      </c>
      <c r="AA66" s="92">
        <f t="shared" si="21"/>
        <v>0</v>
      </c>
      <c r="AB66" s="612"/>
      <c r="AC66" s="95" t="b">
        <f t="shared" si="9"/>
        <v>0</v>
      </c>
      <c r="AD66" s="95" t="b">
        <f t="shared" si="1"/>
        <v>0</v>
      </c>
      <c r="AE66" s="95" t="b">
        <f t="shared" si="2"/>
        <v>0</v>
      </c>
      <c r="AF66" s="95" t="b">
        <f t="shared" si="3"/>
        <v>0</v>
      </c>
      <c r="AG66" s="95">
        <f t="shared" si="10"/>
        <v>0</v>
      </c>
      <c r="AM66" s="44">
        <f t="shared" si="11"/>
        <v>0</v>
      </c>
      <c r="AT66" s="44">
        <f t="shared" si="12"/>
        <v>0</v>
      </c>
      <c r="AU66" s="264"/>
      <c r="AX66" s="95" t="b">
        <f t="shared" si="13"/>
        <v>0</v>
      </c>
      <c r="AY66" s="95" t="b">
        <f t="shared" si="14"/>
        <v>0</v>
      </c>
      <c r="AZ66" s="95" t="b">
        <f t="shared" si="15"/>
        <v>0</v>
      </c>
      <c r="BA66" s="95" t="b">
        <f t="shared" si="16"/>
        <v>0</v>
      </c>
      <c r="BB66" s="95" t="b">
        <f t="shared" si="17"/>
        <v>0</v>
      </c>
      <c r="BC66" s="95" t="b">
        <f t="shared" si="18"/>
        <v>0</v>
      </c>
    </row>
    <row r="67" spans="1:55" s="3" customFormat="1" ht="13.95" customHeight="1" x14ac:dyDescent="0.25">
      <c r="A67" s="30">
        <f t="shared" si="20"/>
        <v>48</v>
      </c>
      <c r="B67" s="93"/>
      <c r="C67" s="52"/>
      <c r="D67" s="84"/>
      <c r="E67" s="84"/>
      <c r="F67" s="85"/>
      <c r="G67" s="102"/>
      <c r="H67" s="88"/>
      <c r="I67" s="88"/>
      <c r="J67" s="86" t="str">
        <f t="shared" si="4"/>
        <v/>
      </c>
      <c r="K67" s="85"/>
      <c r="L67" s="85"/>
      <c r="M67" s="87" t="str">
        <f t="shared" si="5"/>
        <v xml:space="preserve"> </v>
      </c>
      <c r="N67" s="88"/>
      <c r="O67" s="88"/>
      <c r="P67" s="88"/>
      <c r="Q67" s="88"/>
      <c r="R67" s="88"/>
      <c r="S67" s="89">
        <f t="shared" si="6"/>
        <v>0</v>
      </c>
      <c r="T67" s="90"/>
      <c r="U67" s="91"/>
      <c r="V67" s="89">
        <f t="shared" si="7"/>
        <v>0</v>
      </c>
      <c r="W67" s="88"/>
      <c r="X67" s="88"/>
      <c r="Y67" s="88"/>
      <c r="Z67" s="89">
        <f t="shared" si="8"/>
        <v>0</v>
      </c>
      <c r="AA67" s="92">
        <f t="shared" si="21"/>
        <v>0</v>
      </c>
      <c r="AB67" s="612"/>
      <c r="AC67" s="95" t="b">
        <f t="shared" si="9"/>
        <v>0</v>
      </c>
      <c r="AD67" s="95" t="b">
        <f t="shared" si="1"/>
        <v>0</v>
      </c>
      <c r="AE67" s="95" t="b">
        <f t="shared" si="2"/>
        <v>0</v>
      </c>
      <c r="AF67" s="95" t="b">
        <f t="shared" si="3"/>
        <v>0</v>
      </c>
      <c r="AG67" s="95">
        <f t="shared" si="10"/>
        <v>0</v>
      </c>
      <c r="AM67" s="44">
        <f t="shared" si="11"/>
        <v>0</v>
      </c>
      <c r="AT67" s="44">
        <f t="shared" si="12"/>
        <v>0</v>
      </c>
      <c r="AU67" s="264"/>
      <c r="AX67" s="95" t="b">
        <f t="shared" si="13"/>
        <v>0</v>
      </c>
      <c r="AY67" s="95" t="b">
        <f t="shared" si="14"/>
        <v>0</v>
      </c>
      <c r="AZ67" s="95" t="b">
        <f t="shared" si="15"/>
        <v>0</v>
      </c>
      <c r="BA67" s="95" t="b">
        <f t="shared" si="16"/>
        <v>0</v>
      </c>
      <c r="BB67" s="95" t="b">
        <f t="shared" si="17"/>
        <v>0</v>
      </c>
      <c r="BC67" s="95" t="b">
        <f t="shared" si="18"/>
        <v>0</v>
      </c>
    </row>
    <row r="68" spans="1:55" s="3" customFormat="1" ht="13.95" customHeight="1" x14ac:dyDescent="0.25">
      <c r="A68" s="30">
        <f t="shared" si="20"/>
        <v>49</v>
      </c>
      <c r="B68" s="93"/>
      <c r="C68" s="52"/>
      <c r="D68" s="84"/>
      <c r="E68" s="84"/>
      <c r="F68" s="85"/>
      <c r="G68" s="102"/>
      <c r="H68" s="88"/>
      <c r="I68" s="88"/>
      <c r="J68" s="86" t="str">
        <f t="shared" si="4"/>
        <v/>
      </c>
      <c r="K68" s="85"/>
      <c r="L68" s="85"/>
      <c r="M68" s="87" t="str">
        <f t="shared" si="5"/>
        <v xml:space="preserve"> </v>
      </c>
      <c r="N68" s="88"/>
      <c r="O68" s="88"/>
      <c r="P68" s="88"/>
      <c r="Q68" s="88"/>
      <c r="R68" s="88"/>
      <c r="S68" s="89">
        <f t="shared" si="6"/>
        <v>0</v>
      </c>
      <c r="T68" s="90"/>
      <c r="U68" s="91"/>
      <c r="V68" s="89">
        <f t="shared" si="7"/>
        <v>0</v>
      </c>
      <c r="W68" s="88"/>
      <c r="X68" s="88"/>
      <c r="Y68" s="88"/>
      <c r="Z68" s="89">
        <f t="shared" si="8"/>
        <v>0</v>
      </c>
      <c r="AA68" s="92">
        <f t="shared" si="21"/>
        <v>0</v>
      </c>
      <c r="AB68" s="612"/>
      <c r="AC68" s="95" t="b">
        <f t="shared" si="9"/>
        <v>0</v>
      </c>
      <c r="AD68" s="95" t="b">
        <f t="shared" si="1"/>
        <v>0</v>
      </c>
      <c r="AE68" s="95" t="b">
        <f t="shared" si="2"/>
        <v>0</v>
      </c>
      <c r="AF68" s="95" t="b">
        <f t="shared" si="3"/>
        <v>0</v>
      </c>
      <c r="AG68" s="95">
        <f t="shared" si="10"/>
        <v>0</v>
      </c>
      <c r="AM68" s="44">
        <f t="shared" si="11"/>
        <v>0</v>
      </c>
      <c r="AT68" s="44">
        <f t="shared" si="12"/>
        <v>0</v>
      </c>
      <c r="AU68" s="264"/>
      <c r="AX68" s="95" t="b">
        <f t="shared" si="13"/>
        <v>0</v>
      </c>
      <c r="AY68" s="95" t="b">
        <f t="shared" si="14"/>
        <v>0</v>
      </c>
      <c r="AZ68" s="95" t="b">
        <f t="shared" si="15"/>
        <v>0</v>
      </c>
      <c r="BA68" s="95" t="b">
        <f t="shared" si="16"/>
        <v>0</v>
      </c>
      <c r="BB68" s="95" t="b">
        <f t="shared" si="17"/>
        <v>0</v>
      </c>
      <c r="BC68" s="95" t="b">
        <f t="shared" si="18"/>
        <v>0</v>
      </c>
    </row>
    <row r="69" spans="1:55" s="3" customFormat="1" ht="13.95" customHeight="1" x14ac:dyDescent="0.25">
      <c r="A69" s="30">
        <f t="shared" si="20"/>
        <v>50</v>
      </c>
      <c r="B69" s="93"/>
      <c r="C69" s="52"/>
      <c r="D69" s="84"/>
      <c r="E69" s="84"/>
      <c r="F69" s="85"/>
      <c r="G69" s="102"/>
      <c r="H69" s="88"/>
      <c r="I69" s="88"/>
      <c r="J69" s="86" t="str">
        <f t="shared" si="4"/>
        <v/>
      </c>
      <c r="K69" s="85"/>
      <c r="L69" s="85"/>
      <c r="M69" s="87" t="str">
        <f t="shared" si="5"/>
        <v xml:space="preserve"> </v>
      </c>
      <c r="N69" s="88"/>
      <c r="O69" s="88"/>
      <c r="P69" s="88"/>
      <c r="Q69" s="88"/>
      <c r="R69" s="88"/>
      <c r="S69" s="89">
        <f t="shared" si="6"/>
        <v>0</v>
      </c>
      <c r="T69" s="90"/>
      <c r="U69" s="91"/>
      <c r="V69" s="89">
        <f t="shared" si="7"/>
        <v>0</v>
      </c>
      <c r="W69" s="88"/>
      <c r="X69" s="88"/>
      <c r="Y69" s="88"/>
      <c r="Z69" s="89">
        <f t="shared" si="8"/>
        <v>0</v>
      </c>
      <c r="AA69" s="92">
        <f t="shared" si="21"/>
        <v>0</v>
      </c>
      <c r="AB69" s="612"/>
      <c r="AC69" s="95" t="b">
        <f t="shared" si="9"/>
        <v>0</v>
      </c>
      <c r="AD69" s="95" t="b">
        <f t="shared" si="1"/>
        <v>0</v>
      </c>
      <c r="AE69" s="95" t="b">
        <f t="shared" si="2"/>
        <v>0</v>
      </c>
      <c r="AF69" s="95" t="b">
        <f t="shared" si="3"/>
        <v>0</v>
      </c>
      <c r="AG69" s="95">
        <f t="shared" si="10"/>
        <v>0</v>
      </c>
      <c r="AM69" s="44">
        <f t="shared" si="11"/>
        <v>0</v>
      </c>
      <c r="AT69" s="44">
        <f t="shared" si="12"/>
        <v>0</v>
      </c>
      <c r="AU69" s="264"/>
      <c r="AX69" s="95" t="b">
        <f t="shared" si="13"/>
        <v>0</v>
      </c>
      <c r="AY69" s="95" t="b">
        <f t="shared" si="14"/>
        <v>0</v>
      </c>
      <c r="AZ69" s="95" t="b">
        <f t="shared" si="15"/>
        <v>0</v>
      </c>
      <c r="BA69" s="95" t="b">
        <f t="shared" si="16"/>
        <v>0</v>
      </c>
      <c r="BB69" s="95" t="b">
        <f t="shared" si="17"/>
        <v>0</v>
      </c>
      <c r="BC69" s="95" t="b">
        <f t="shared" si="18"/>
        <v>0</v>
      </c>
    </row>
    <row r="70" spans="1:55" s="3" customFormat="1" ht="13.95" customHeight="1" x14ac:dyDescent="0.25">
      <c r="A70" s="30">
        <f t="shared" si="20"/>
        <v>51</v>
      </c>
      <c r="B70" s="93"/>
      <c r="C70" s="52"/>
      <c r="D70" s="84"/>
      <c r="E70" s="84"/>
      <c r="F70" s="85"/>
      <c r="G70" s="102"/>
      <c r="H70" s="88"/>
      <c r="I70" s="88"/>
      <c r="J70" s="86" t="str">
        <f t="shared" si="4"/>
        <v/>
      </c>
      <c r="K70" s="85"/>
      <c r="L70" s="85"/>
      <c r="M70" s="87" t="str">
        <f t="shared" si="5"/>
        <v xml:space="preserve"> </v>
      </c>
      <c r="N70" s="88"/>
      <c r="O70" s="88"/>
      <c r="P70" s="88"/>
      <c r="Q70" s="88"/>
      <c r="R70" s="88"/>
      <c r="S70" s="89">
        <f t="shared" si="6"/>
        <v>0</v>
      </c>
      <c r="T70" s="90"/>
      <c r="U70" s="91"/>
      <c r="V70" s="89">
        <f t="shared" si="7"/>
        <v>0</v>
      </c>
      <c r="W70" s="88"/>
      <c r="X70" s="88"/>
      <c r="Y70" s="88"/>
      <c r="Z70" s="89">
        <f t="shared" si="8"/>
        <v>0</v>
      </c>
      <c r="AA70" s="92">
        <f t="shared" si="21"/>
        <v>0</v>
      </c>
      <c r="AB70" s="612"/>
      <c r="AC70" s="95" t="b">
        <f t="shared" si="9"/>
        <v>0</v>
      </c>
      <c r="AD70" s="95" t="b">
        <f t="shared" si="1"/>
        <v>0</v>
      </c>
      <c r="AE70" s="95" t="b">
        <f t="shared" si="2"/>
        <v>0</v>
      </c>
      <c r="AF70" s="95" t="b">
        <f t="shared" si="3"/>
        <v>0</v>
      </c>
      <c r="AG70" s="95">
        <f t="shared" si="10"/>
        <v>0</v>
      </c>
      <c r="AM70" s="44">
        <f t="shared" si="11"/>
        <v>0</v>
      </c>
      <c r="AT70" s="44">
        <f t="shared" si="12"/>
        <v>0</v>
      </c>
      <c r="AU70" s="264"/>
      <c r="AX70" s="95" t="b">
        <f t="shared" si="13"/>
        <v>0</v>
      </c>
      <c r="AY70" s="95" t="b">
        <f t="shared" si="14"/>
        <v>0</v>
      </c>
      <c r="AZ70" s="95" t="b">
        <f t="shared" si="15"/>
        <v>0</v>
      </c>
      <c r="BA70" s="95" t="b">
        <f t="shared" si="16"/>
        <v>0</v>
      </c>
      <c r="BB70" s="95" t="b">
        <f t="shared" si="17"/>
        <v>0</v>
      </c>
      <c r="BC70" s="95" t="b">
        <f t="shared" si="18"/>
        <v>0</v>
      </c>
    </row>
    <row r="71" spans="1:55" s="3" customFormat="1" ht="13.95" customHeight="1" x14ac:dyDescent="0.25">
      <c r="A71" s="30">
        <f t="shared" si="20"/>
        <v>52</v>
      </c>
      <c r="B71" s="93"/>
      <c r="C71" s="52"/>
      <c r="D71" s="84"/>
      <c r="E71" s="84"/>
      <c r="F71" s="85"/>
      <c r="G71" s="102"/>
      <c r="H71" s="88"/>
      <c r="I71" s="88"/>
      <c r="J71" s="86" t="str">
        <f t="shared" si="4"/>
        <v/>
      </c>
      <c r="K71" s="85"/>
      <c r="L71" s="85"/>
      <c r="M71" s="87" t="str">
        <f t="shared" si="5"/>
        <v xml:space="preserve"> </v>
      </c>
      <c r="N71" s="88"/>
      <c r="O71" s="88"/>
      <c r="P71" s="88"/>
      <c r="Q71" s="88"/>
      <c r="R71" s="88"/>
      <c r="S71" s="89">
        <f t="shared" si="6"/>
        <v>0</v>
      </c>
      <c r="T71" s="90"/>
      <c r="U71" s="91"/>
      <c r="V71" s="89">
        <f t="shared" si="7"/>
        <v>0</v>
      </c>
      <c r="W71" s="88"/>
      <c r="X71" s="88"/>
      <c r="Y71" s="88"/>
      <c r="Z71" s="89">
        <f t="shared" si="8"/>
        <v>0</v>
      </c>
      <c r="AA71" s="92">
        <f t="shared" si="21"/>
        <v>0</v>
      </c>
      <c r="AB71" s="612"/>
      <c r="AC71" s="95" t="b">
        <f t="shared" si="9"/>
        <v>0</v>
      </c>
      <c r="AD71" s="95" t="b">
        <f t="shared" si="1"/>
        <v>0</v>
      </c>
      <c r="AE71" s="95" t="b">
        <f t="shared" si="2"/>
        <v>0</v>
      </c>
      <c r="AF71" s="95" t="b">
        <f t="shared" si="3"/>
        <v>0</v>
      </c>
      <c r="AG71" s="95">
        <f t="shared" si="10"/>
        <v>0</v>
      </c>
      <c r="AM71" s="44">
        <f t="shared" si="11"/>
        <v>0</v>
      </c>
      <c r="AT71" s="44">
        <f t="shared" si="12"/>
        <v>0</v>
      </c>
      <c r="AU71" s="264"/>
      <c r="AX71" s="95" t="b">
        <f t="shared" si="13"/>
        <v>0</v>
      </c>
      <c r="AY71" s="95" t="b">
        <f t="shared" si="14"/>
        <v>0</v>
      </c>
      <c r="AZ71" s="95" t="b">
        <f t="shared" si="15"/>
        <v>0</v>
      </c>
      <c r="BA71" s="95" t="b">
        <f t="shared" si="16"/>
        <v>0</v>
      </c>
      <c r="BB71" s="95" t="b">
        <f t="shared" si="17"/>
        <v>0</v>
      </c>
      <c r="BC71" s="95" t="b">
        <f t="shared" si="18"/>
        <v>0</v>
      </c>
    </row>
    <row r="72" spans="1:55" s="3" customFormat="1" ht="13.95" customHeight="1" x14ac:dyDescent="0.25">
      <c r="A72" s="30">
        <f t="shared" si="20"/>
        <v>53</v>
      </c>
      <c r="B72" s="93"/>
      <c r="C72" s="52"/>
      <c r="D72" s="84"/>
      <c r="E72" s="84"/>
      <c r="F72" s="85"/>
      <c r="G72" s="102"/>
      <c r="H72" s="88"/>
      <c r="I72" s="88"/>
      <c r="J72" s="86" t="str">
        <f t="shared" si="4"/>
        <v/>
      </c>
      <c r="K72" s="85"/>
      <c r="L72" s="85"/>
      <c r="M72" s="87" t="str">
        <f t="shared" si="5"/>
        <v xml:space="preserve"> </v>
      </c>
      <c r="N72" s="88"/>
      <c r="O72" s="88"/>
      <c r="P72" s="88"/>
      <c r="Q72" s="88"/>
      <c r="R72" s="88"/>
      <c r="S72" s="89">
        <f t="shared" si="6"/>
        <v>0</v>
      </c>
      <c r="T72" s="90"/>
      <c r="U72" s="91"/>
      <c r="V72" s="89">
        <f t="shared" si="7"/>
        <v>0</v>
      </c>
      <c r="W72" s="88"/>
      <c r="X72" s="88"/>
      <c r="Y72" s="88"/>
      <c r="Z72" s="89">
        <f t="shared" si="8"/>
        <v>0</v>
      </c>
      <c r="AA72" s="92">
        <f t="shared" si="21"/>
        <v>0</v>
      </c>
      <c r="AB72" s="612"/>
      <c r="AC72" s="95" t="b">
        <f t="shared" si="9"/>
        <v>0</v>
      </c>
      <c r="AD72" s="95" t="b">
        <f t="shared" si="1"/>
        <v>0</v>
      </c>
      <c r="AE72" s="95" t="b">
        <f t="shared" si="2"/>
        <v>0</v>
      </c>
      <c r="AF72" s="95" t="b">
        <f t="shared" si="3"/>
        <v>0</v>
      </c>
      <c r="AG72" s="95">
        <f t="shared" si="10"/>
        <v>0</v>
      </c>
      <c r="AM72" s="44">
        <f t="shared" si="11"/>
        <v>0</v>
      </c>
      <c r="AT72" s="44">
        <f t="shared" si="12"/>
        <v>0</v>
      </c>
      <c r="AU72" s="264"/>
      <c r="AX72" s="95" t="b">
        <f t="shared" si="13"/>
        <v>0</v>
      </c>
      <c r="AY72" s="95" t="b">
        <f t="shared" si="14"/>
        <v>0</v>
      </c>
      <c r="AZ72" s="95" t="b">
        <f t="shared" si="15"/>
        <v>0</v>
      </c>
      <c r="BA72" s="95" t="b">
        <f t="shared" si="16"/>
        <v>0</v>
      </c>
      <c r="BB72" s="95" t="b">
        <f t="shared" si="17"/>
        <v>0</v>
      </c>
      <c r="BC72" s="95" t="b">
        <f t="shared" si="18"/>
        <v>0</v>
      </c>
    </row>
    <row r="73" spans="1:55" s="3" customFormat="1" ht="13.95" customHeight="1" x14ac:dyDescent="0.25">
      <c r="A73" s="30">
        <f t="shared" si="20"/>
        <v>54</v>
      </c>
      <c r="B73" s="93"/>
      <c r="C73" s="52"/>
      <c r="D73" s="84"/>
      <c r="E73" s="84"/>
      <c r="F73" s="85"/>
      <c r="G73" s="102"/>
      <c r="H73" s="88"/>
      <c r="I73" s="88"/>
      <c r="J73" s="86" t="str">
        <f t="shared" si="4"/>
        <v/>
      </c>
      <c r="K73" s="85"/>
      <c r="L73" s="85"/>
      <c r="M73" s="87" t="str">
        <f t="shared" si="5"/>
        <v xml:space="preserve"> </v>
      </c>
      <c r="N73" s="88"/>
      <c r="O73" s="88"/>
      <c r="P73" s="88"/>
      <c r="Q73" s="88"/>
      <c r="R73" s="88"/>
      <c r="S73" s="89">
        <f t="shared" si="6"/>
        <v>0</v>
      </c>
      <c r="T73" s="90"/>
      <c r="U73" s="91"/>
      <c r="V73" s="89">
        <f t="shared" si="7"/>
        <v>0</v>
      </c>
      <c r="W73" s="88"/>
      <c r="X73" s="88"/>
      <c r="Y73" s="88"/>
      <c r="Z73" s="89">
        <f t="shared" si="8"/>
        <v>0</v>
      </c>
      <c r="AA73" s="92">
        <f t="shared" si="21"/>
        <v>0</v>
      </c>
      <c r="AB73" s="612"/>
      <c r="AC73" s="95" t="b">
        <f t="shared" si="9"/>
        <v>0</v>
      </c>
      <c r="AD73" s="95" t="b">
        <f t="shared" si="1"/>
        <v>0</v>
      </c>
      <c r="AE73" s="95" t="b">
        <f t="shared" si="2"/>
        <v>0</v>
      </c>
      <c r="AF73" s="95" t="b">
        <f t="shared" si="3"/>
        <v>0</v>
      </c>
      <c r="AG73" s="95">
        <f t="shared" si="10"/>
        <v>0</v>
      </c>
      <c r="AM73" s="44">
        <f t="shared" si="11"/>
        <v>0</v>
      </c>
      <c r="AT73" s="44">
        <f t="shared" si="12"/>
        <v>0</v>
      </c>
      <c r="AU73" s="264"/>
      <c r="AX73" s="95" t="b">
        <f t="shared" si="13"/>
        <v>0</v>
      </c>
      <c r="AY73" s="95" t="b">
        <f t="shared" si="14"/>
        <v>0</v>
      </c>
      <c r="AZ73" s="95" t="b">
        <f t="shared" si="15"/>
        <v>0</v>
      </c>
      <c r="BA73" s="95" t="b">
        <f t="shared" si="16"/>
        <v>0</v>
      </c>
      <c r="BB73" s="95" t="b">
        <f t="shared" si="17"/>
        <v>0</v>
      </c>
      <c r="BC73" s="95" t="b">
        <f t="shared" si="18"/>
        <v>0</v>
      </c>
    </row>
    <row r="74" spans="1:55" s="3" customFormat="1" ht="13.95" customHeight="1" x14ac:dyDescent="0.25">
      <c r="A74" s="30">
        <f t="shared" si="20"/>
        <v>55</v>
      </c>
      <c r="B74" s="93"/>
      <c r="C74" s="52"/>
      <c r="D74" s="84"/>
      <c r="E74" s="84"/>
      <c r="F74" s="85"/>
      <c r="G74" s="102"/>
      <c r="H74" s="88"/>
      <c r="I74" s="88"/>
      <c r="J74" s="86" t="str">
        <f t="shared" si="4"/>
        <v/>
      </c>
      <c r="K74" s="85"/>
      <c r="L74" s="85"/>
      <c r="M74" s="87" t="str">
        <f t="shared" si="5"/>
        <v xml:space="preserve"> </v>
      </c>
      <c r="N74" s="88"/>
      <c r="O74" s="88"/>
      <c r="P74" s="88"/>
      <c r="Q74" s="88"/>
      <c r="R74" s="88"/>
      <c r="S74" s="89">
        <f t="shared" si="6"/>
        <v>0</v>
      </c>
      <c r="T74" s="90"/>
      <c r="U74" s="91"/>
      <c r="V74" s="89">
        <f t="shared" si="7"/>
        <v>0</v>
      </c>
      <c r="W74" s="88"/>
      <c r="X74" s="88"/>
      <c r="Y74" s="88"/>
      <c r="Z74" s="89">
        <f t="shared" si="8"/>
        <v>0</v>
      </c>
      <c r="AA74" s="92">
        <f t="shared" si="21"/>
        <v>0</v>
      </c>
      <c r="AB74" s="612"/>
      <c r="AC74" s="95" t="b">
        <f t="shared" si="9"/>
        <v>0</v>
      </c>
      <c r="AD74" s="95" t="b">
        <f t="shared" si="1"/>
        <v>0</v>
      </c>
      <c r="AE74" s="95" t="b">
        <f t="shared" si="2"/>
        <v>0</v>
      </c>
      <c r="AF74" s="95" t="b">
        <f t="shared" si="3"/>
        <v>0</v>
      </c>
      <c r="AG74" s="95">
        <f t="shared" si="10"/>
        <v>0</v>
      </c>
      <c r="AM74" s="44">
        <f t="shared" si="11"/>
        <v>0</v>
      </c>
      <c r="AT74" s="44">
        <f t="shared" si="12"/>
        <v>0</v>
      </c>
      <c r="AU74" s="264"/>
      <c r="AX74" s="95" t="b">
        <f t="shared" si="13"/>
        <v>0</v>
      </c>
      <c r="AY74" s="95" t="b">
        <f t="shared" si="14"/>
        <v>0</v>
      </c>
      <c r="AZ74" s="95" t="b">
        <f t="shared" si="15"/>
        <v>0</v>
      </c>
      <c r="BA74" s="95" t="b">
        <f t="shared" si="16"/>
        <v>0</v>
      </c>
      <c r="BB74" s="95" t="b">
        <f t="shared" si="17"/>
        <v>0</v>
      </c>
      <c r="BC74" s="95" t="b">
        <f t="shared" si="18"/>
        <v>0</v>
      </c>
    </row>
    <row r="75" spans="1:55" s="3" customFormat="1" ht="13.95" customHeight="1" x14ac:dyDescent="0.25">
      <c r="A75" s="30">
        <f t="shared" si="20"/>
        <v>56</v>
      </c>
      <c r="B75" s="93"/>
      <c r="C75" s="52"/>
      <c r="D75" s="84"/>
      <c r="E75" s="84"/>
      <c r="F75" s="85"/>
      <c r="G75" s="102"/>
      <c r="H75" s="88"/>
      <c r="I75" s="88"/>
      <c r="J75" s="86" t="str">
        <f t="shared" si="4"/>
        <v/>
      </c>
      <c r="K75" s="85"/>
      <c r="L75" s="85"/>
      <c r="M75" s="87" t="str">
        <f t="shared" si="5"/>
        <v xml:space="preserve"> </v>
      </c>
      <c r="N75" s="88"/>
      <c r="O75" s="88"/>
      <c r="P75" s="88"/>
      <c r="Q75" s="88"/>
      <c r="R75" s="88"/>
      <c r="S75" s="89">
        <f t="shared" si="6"/>
        <v>0</v>
      </c>
      <c r="T75" s="90"/>
      <c r="U75" s="91"/>
      <c r="V75" s="89">
        <f t="shared" si="7"/>
        <v>0</v>
      </c>
      <c r="W75" s="88"/>
      <c r="X75" s="88"/>
      <c r="Y75" s="88"/>
      <c r="Z75" s="89">
        <f t="shared" si="8"/>
        <v>0</v>
      </c>
      <c r="AA75" s="92">
        <f t="shared" si="21"/>
        <v>0</v>
      </c>
      <c r="AB75" s="612"/>
      <c r="AC75" s="95" t="b">
        <f t="shared" si="9"/>
        <v>0</v>
      </c>
      <c r="AD75" s="95" t="b">
        <f t="shared" si="1"/>
        <v>0</v>
      </c>
      <c r="AE75" s="95" t="b">
        <f t="shared" si="2"/>
        <v>0</v>
      </c>
      <c r="AF75" s="95" t="b">
        <f t="shared" si="3"/>
        <v>0</v>
      </c>
      <c r="AG75" s="95">
        <f t="shared" si="10"/>
        <v>0</v>
      </c>
      <c r="AM75" s="44">
        <f t="shared" si="11"/>
        <v>0</v>
      </c>
      <c r="AT75" s="44">
        <f t="shared" si="12"/>
        <v>0</v>
      </c>
      <c r="AU75" s="264"/>
      <c r="AX75" s="95" t="b">
        <f t="shared" si="13"/>
        <v>0</v>
      </c>
      <c r="AY75" s="95" t="b">
        <f t="shared" si="14"/>
        <v>0</v>
      </c>
      <c r="AZ75" s="95" t="b">
        <f t="shared" si="15"/>
        <v>0</v>
      </c>
      <c r="BA75" s="95" t="b">
        <f t="shared" si="16"/>
        <v>0</v>
      </c>
      <c r="BB75" s="95" t="b">
        <f t="shared" si="17"/>
        <v>0</v>
      </c>
      <c r="BC75" s="95" t="b">
        <f t="shared" si="18"/>
        <v>0</v>
      </c>
    </row>
    <row r="76" spans="1:55" s="3" customFormat="1" ht="13.95" customHeight="1" x14ac:dyDescent="0.25">
      <c r="A76" s="30">
        <f t="shared" si="20"/>
        <v>57</v>
      </c>
      <c r="B76" s="93"/>
      <c r="C76" s="52"/>
      <c r="D76" s="84"/>
      <c r="E76" s="84"/>
      <c r="F76" s="85"/>
      <c r="G76" s="102"/>
      <c r="H76" s="88"/>
      <c r="I76" s="88"/>
      <c r="J76" s="86" t="str">
        <f t="shared" si="4"/>
        <v/>
      </c>
      <c r="K76" s="85"/>
      <c r="L76" s="85"/>
      <c r="M76" s="87" t="str">
        <f t="shared" si="5"/>
        <v xml:space="preserve"> </v>
      </c>
      <c r="N76" s="88"/>
      <c r="O76" s="88"/>
      <c r="P76" s="88"/>
      <c r="Q76" s="88"/>
      <c r="R76" s="88"/>
      <c r="S76" s="89">
        <f t="shared" si="6"/>
        <v>0</v>
      </c>
      <c r="T76" s="90"/>
      <c r="U76" s="91"/>
      <c r="V76" s="89">
        <f t="shared" si="7"/>
        <v>0</v>
      </c>
      <c r="W76" s="88"/>
      <c r="X76" s="88"/>
      <c r="Y76" s="88"/>
      <c r="Z76" s="89">
        <f t="shared" si="8"/>
        <v>0</v>
      </c>
      <c r="AA76" s="92">
        <f t="shared" si="21"/>
        <v>0</v>
      </c>
      <c r="AB76" s="612"/>
      <c r="AC76" s="95" t="b">
        <f t="shared" si="9"/>
        <v>0</v>
      </c>
      <c r="AD76" s="95" t="b">
        <f t="shared" si="1"/>
        <v>0</v>
      </c>
      <c r="AE76" s="95" t="b">
        <f t="shared" si="2"/>
        <v>0</v>
      </c>
      <c r="AF76" s="95" t="b">
        <f t="shared" si="3"/>
        <v>0</v>
      </c>
      <c r="AG76" s="95">
        <f t="shared" si="10"/>
        <v>0</v>
      </c>
      <c r="AM76" s="44">
        <f t="shared" si="11"/>
        <v>0</v>
      </c>
      <c r="AT76" s="44">
        <f t="shared" si="12"/>
        <v>0</v>
      </c>
      <c r="AU76" s="264"/>
      <c r="AX76" s="95" t="b">
        <f t="shared" si="13"/>
        <v>0</v>
      </c>
      <c r="AY76" s="95" t="b">
        <f t="shared" si="14"/>
        <v>0</v>
      </c>
      <c r="AZ76" s="95" t="b">
        <f t="shared" si="15"/>
        <v>0</v>
      </c>
      <c r="BA76" s="95" t="b">
        <f t="shared" si="16"/>
        <v>0</v>
      </c>
      <c r="BB76" s="95" t="b">
        <f t="shared" si="17"/>
        <v>0</v>
      </c>
      <c r="BC76" s="95" t="b">
        <f t="shared" si="18"/>
        <v>0</v>
      </c>
    </row>
    <row r="77" spans="1:55" s="3" customFormat="1" ht="13.95" customHeight="1" x14ac:dyDescent="0.25">
      <c r="A77" s="30">
        <f t="shared" si="20"/>
        <v>58</v>
      </c>
      <c r="B77" s="93"/>
      <c r="C77" s="52"/>
      <c r="D77" s="84"/>
      <c r="E77" s="84"/>
      <c r="F77" s="85"/>
      <c r="G77" s="102"/>
      <c r="H77" s="88"/>
      <c r="I77" s="88"/>
      <c r="J77" s="86" t="str">
        <f t="shared" si="4"/>
        <v/>
      </c>
      <c r="K77" s="85"/>
      <c r="L77" s="85"/>
      <c r="M77" s="87" t="str">
        <f t="shared" si="5"/>
        <v xml:space="preserve"> </v>
      </c>
      <c r="N77" s="88"/>
      <c r="O77" s="88"/>
      <c r="P77" s="88"/>
      <c r="Q77" s="88"/>
      <c r="R77" s="88"/>
      <c r="S77" s="89">
        <f t="shared" si="6"/>
        <v>0</v>
      </c>
      <c r="T77" s="90"/>
      <c r="U77" s="91"/>
      <c r="V77" s="89">
        <f t="shared" si="7"/>
        <v>0</v>
      </c>
      <c r="W77" s="88"/>
      <c r="X77" s="88"/>
      <c r="Y77" s="88"/>
      <c r="Z77" s="89">
        <f t="shared" si="8"/>
        <v>0</v>
      </c>
      <c r="AA77" s="92">
        <f t="shared" si="21"/>
        <v>0</v>
      </c>
      <c r="AB77" s="612"/>
      <c r="AC77" s="95" t="b">
        <f t="shared" si="9"/>
        <v>0</v>
      </c>
      <c r="AD77" s="95" t="b">
        <f t="shared" si="1"/>
        <v>0</v>
      </c>
      <c r="AE77" s="95" t="b">
        <f t="shared" si="2"/>
        <v>0</v>
      </c>
      <c r="AF77" s="95" t="b">
        <f t="shared" si="3"/>
        <v>0</v>
      </c>
      <c r="AG77" s="95">
        <f t="shared" si="10"/>
        <v>0</v>
      </c>
      <c r="AM77" s="44">
        <f t="shared" si="11"/>
        <v>0</v>
      </c>
      <c r="AT77" s="44">
        <f t="shared" si="12"/>
        <v>0</v>
      </c>
      <c r="AU77" s="264"/>
      <c r="AX77" s="95" t="b">
        <f t="shared" si="13"/>
        <v>0</v>
      </c>
      <c r="AY77" s="95" t="b">
        <f t="shared" si="14"/>
        <v>0</v>
      </c>
      <c r="AZ77" s="95" t="b">
        <f t="shared" si="15"/>
        <v>0</v>
      </c>
      <c r="BA77" s="95" t="b">
        <f t="shared" si="16"/>
        <v>0</v>
      </c>
      <c r="BB77" s="95" t="b">
        <f t="shared" si="17"/>
        <v>0</v>
      </c>
      <c r="BC77" s="95" t="b">
        <f t="shared" si="18"/>
        <v>0</v>
      </c>
    </row>
    <row r="78" spans="1:55" s="3" customFormat="1" ht="13.95" customHeight="1" x14ac:dyDescent="0.25">
      <c r="A78" s="30">
        <f t="shared" si="20"/>
        <v>59</v>
      </c>
      <c r="B78" s="93"/>
      <c r="C78" s="52"/>
      <c r="D78" s="84"/>
      <c r="E78" s="84"/>
      <c r="F78" s="85"/>
      <c r="G78" s="102"/>
      <c r="H78" s="88"/>
      <c r="I78" s="88"/>
      <c r="J78" s="86" t="str">
        <f t="shared" si="4"/>
        <v/>
      </c>
      <c r="K78" s="85"/>
      <c r="L78" s="85"/>
      <c r="M78" s="87" t="str">
        <f t="shared" si="5"/>
        <v xml:space="preserve"> </v>
      </c>
      <c r="N78" s="88"/>
      <c r="O78" s="88"/>
      <c r="P78" s="88"/>
      <c r="Q78" s="88"/>
      <c r="R78" s="88"/>
      <c r="S78" s="89">
        <f t="shared" si="6"/>
        <v>0</v>
      </c>
      <c r="T78" s="90"/>
      <c r="U78" s="91"/>
      <c r="V78" s="89">
        <f t="shared" si="7"/>
        <v>0</v>
      </c>
      <c r="W78" s="88"/>
      <c r="X78" s="88"/>
      <c r="Y78" s="88"/>
      <c r="Z78" s="89">
        <f t="shared" si="8"/>
        <v>0</v>
      </c>
      <c r="AA78" s="92">
        <f t="shared" si="21"/>
        <v>0</v>
      </c>
      <c r="AB78" s="612"/>
      <c r="AC78" s="95" t="b">
        <f t="shared" si="9"/>
        <v>0</v>
      </c>
      <c r="AD78" s="95" t="b">
        <f t="shared" si="1"/>
        <v>0</v>
      </c>
      <c r="AE78" s="95" t="b">
        <f t="shared" si="2"/>
        <v>0</v>
      </c>
      <c r="AF78" s="95" t="b">
        <f t="shared" si="3"/>
        <v>0</v>
      </c>
      <c r="AG78" s="95">
        <f t="shared" si="10"/>
        <v>0</v>
      </c>
      <c r="AM78" s="44">
        <f t="shared" si="11"/>
        <v>0</v>
      </c>
      <c r="AT78" s="44">
        <f t="shared" si="12"/>
        <v>0</v>
      </c>
      <c r="AU78" s="264"/>
      <c r="AX78" s="95" t="b">
        <f t="shared" si="13"/>
        <v>0</v>
      </c>
      <c r="AY78" s="95" t="b">
        <f t="shared" si="14"/>
        <v>0</v>
      </c>
      <c r="AZ78" s="95" t="b">
        <f t="shared" si="15"/>
        <v>0</v>
      </c>
      <c r="BA78" s="95" t="b">
        <f t="shared" si="16"/>
        <v>0</v>
      </c>
      <c r="BB78" s="95" t="b">
        <f t="shared" si="17"/>
        <v>0</v>
      </c>
      <c r="BC78" s="95" t="b">
        <f t="shared" si="18"/>
        <v>0</v>
      </c>
    </row>
    <row r="79" spans="1:55" s="3" customFormat="1" ht="13.95" customHeight="1" x14ac:dyDescent="0.25">
      <c r="A79" s="30">
        <f t="shared" si="20"/>
        <v>60</v>
      </c>
      <c r="B79" s="93"/>
      <c r="C79" s="52"/>
      <c r="D79" s="84"/>
      <c r="E79" s="84"/>
      <c r="F79" s="85"/>
      <c r="G79" s="102"/>
      <c r="H79" s="88"/>
      <c r="I79" s="88"/>
      <c r="J79" s="86" t="str">
        <f t="shared" si="4"/>
        <v/>
      </c>
      <c r="K79" s="85"/>
      <c r="L79" s="85"/>
      <c r="M79" s="87" t="str">
        <f t="shared" si="5"/>
        <v xml:space="preserve"> </v>
      </c>
      <c r="N79" s="88"/>
      <c r="O79" s="88"/>
      <c r="P79" s="88"/>
      <c r="Q79" s="88"/>
      <c r="R79" s="88"/>
      <c r="S79" s="89">
        <f t="shared" si="6"/>
        <v>0</v>
      </c>
      <c r="T79" s="90"/>
      <c r="U79" s="91"/>
      <c r="V79" s="89">
        <f t="shared" si="7"/>
        <v>0</v>
      </c>
      <c r="W79" s="88"/>
      <c r="X79" s="88"/>
      <c r="Y79" s="88"/>
      <c r="Z79" s="89">
        <f t="shared" si="8"/>
        <v>0</v>
      </c>
      <c r="AA79" s="92">
        <f t="shared" si="21"/>
        <v>0</v>
      </c>
      <c r="AB79" s="612"/>
      <c r="AC79" s="95" t="b">
        <f t="shared" si="9"/>
        <v>0</v>
      </c>
      <c r="AD79" s="95" t="b">
        <f t="shared" si="1"/>
        <v>0</v>
      </c>
      <c r="AE79" s="95" t="b">
        <f t="shared" si="2"/>
        <v>0</v>
      </c>
      <c r="AF79" s="95" t="b">
        <f t="shared" si="3"/>
        <v>0</v>
      </c>
      <c r="AG79" s="95">
        <f t="shared" si="10"/>
        <v>0</v>
      </c>
      <c r="AM79" s="44">
        <f t="shared" si="11"/>
        <v>0</v>
      </c>
      <c r="AT79" s="44">
        <f t="shared" si="12"/>
        <v>0</v>
      </c>
      <c r="AU79" s="264"/>
      <c r="AX79" s="95" t="b">
        <f t="shared" si="13"/>
        <v>0</v>
      </c>
      <c r="AY79" s="95" t="b">
        <f t="shared" si="14"/>
        <v>0</v>
      </c>
      <c r="AZ79" s="95" t="b">
        <f t="shared" si="15"/>
        <v>0</v>
      </c>
      <c r="BA79" s="95" t="b">
        <f t="shared" si="16"/>
        <v>0</v>
      </c>
      <c r="BB79" s="95" t="b">
        <f t="shared" si="17"/>
        <v>0</v>
      </c>
      <c r="BC79" s="95" t="b">
        <f t="shared" si="18"/>
        <v>0</v>
      </c>
    </row>
    <row r="80" spans="1:55" s="3" customFormat="1" ht="13.95" customHeight="1" x14ac:dyDescent="0.25">
      <c r="A80" s="30">
        <f t="shared" si="20"/>
        <v>61</v>
      </c>
      <c r="B80" s="93"/>
      <c r="C80" s="52"/>
      <c r="D80" s="84"/>
      <c r="E80" s="84"/>
      <c r="F80" s="85"/>
      <c r="G80" s="102"/>
      <c r="H80" s="88"/>
      <c r="I80" s="88"/>
      <c r="J80" s="86" t="str">
        <f t="shared" si="4"/>
        <v/>
      </c>
      <c r="K80" s="85"/>
      <c r="L80" s="85"/>
      <c r="M80" s="87" t="str">
        <f t="shared" si="5"/>
        <v xml:space="preserve"> </v>
      </c>
      <c r="N80" s="88"/>
      <c r="O80" s="88"/>
      <c r="P80" s="88"/>
      <c r="Q80" s="88"/>
      <c r="R80" s="88"/>
      <c r="S80" s="89">
        <f t="shared" si="6"/>
        <v>0</v>
      </c>
      <c r="T80" s="90"/>
      <c r="U80" s="91"/>
      <c r="V80" s="89">
        <f t="shared" si="7"/>
        <v>0</v>
      </c>
      <c r="W80" s="88"/>
      <c r="X80" s="88"/>
      <c r="Y80" s="88"/>
      <c r="Z80" s="89">
        <f t="shared" si="8"/>
        <v>0</v>
      </c>
      <c r="AA80" s="92">
        <f t="shared" si="21"/>
        <v>0</v>
      </c>
      <c r="AB80" s="612"/>
      <c r="AC80" s="95" t="b">
        <f t="shared" si="9"/>
        <v>0</v>
      </c>
      <c r="AD80" s="95" t="b">
        <f t="shared" si="1"/>
        <v>0</v>
      </c>
      <c r="AE80" s="95" t="b">
        <f t="shared" si="2"/>
        <v>0</v>
      </c>
      <c r="AF80" s="95" t="b">
        <f t="shared" si="3"/>
        <v>0</v>
      </c>
      <c r="AG80" s="95">
        <f t="shared" si="10"/>
        <v>0</v>
      </c>
      <c r="AM80" s="44">
        <f t="shared" si="11"/>
        <v>0</v>
      </c>
      <c r="AT80" s="44">
        <f t="shared" si="12"/>
        <v>0</v>
      </c>
      <c r="AU80" s="264"/>
      <c r="AX80" s="95" t="b">
        <f t="shared" si="13"/>
        <v>0</v>
      </c>
      <c r="AY80" s="95" t="b">
        <f t="shared" si="14"/>
        <v>0</v>
      </c>
      <c r="AZ80" s="95" t="b">
        <f t="shared" si="15"/>
        <v>0</v>
      </c>
      <c r="BA80" s="95" t="b">
        <f t="shared" si="16"/>
        <v>0</v>
      </c>
      <c r="BB80" s="95" t="b">
        <f t="shared" si="17"/>
        <v>0</v>
      </c>
      <c r="BC80" s="95" t="b">
        <f t="shared" si="18"/>
        <v>0</v>
      </c>
    </row>
    <row r="81" spans="1:55" s="3" customFormat="1" ht="13.95" customHeight="1" x14ac:dyDescent="0.25">
      <c r="A81" s="30">
        <f t="shared" si="20"/>
        <v>62</v>
      </c>
      <c r="B81" s="93"/>
      <c r="C81" s="52"/>
      <c r="D81" s="84"/>
      <c r="E81" s="84"/>
      <c r="F81" s="85"/>
      <c r="G81" s="102"/>
      <c r="H81" s="88"/>
      <c r="I81" s="88"/>
      <c r="J81" s="86" t="str">
        <f t="shared" si="4"/>
        <v/>
      </c>
      <c r="K81" s="85"/>
      <c r="L81" s="85"/>
      <c r="M81" s="87" t="str">
        <f t="shared" si="5"/>
        <v xml:space="preserve"> </v>
      </c>
      <c r="N81" s="88"/>
      <c r="O81" s="88"/>
      <c r="P81" s="88"/>
      <c r="Q81" s="88"/>
      <c r="R81" s="88"/>
      <c r="S81" s="89">
        <f t="shared" si="6"/>
        <v>0</v>
      </c>
      <c r="T81" s="90"/>
      <c r="U81" s="91"/>
      <c r="V81" s="89">
        <f t="shared" si="7"/>
        <v>0</v>
      </c>
      <c r="W81" s="88"/>
      <c r="X81" s="88"/>
      <c r="Y81" s="88"/>
      <c r="Z81" s="89">
        <f t="shared" si="8"/>
        <v>0</v>
      </c>
      <c r="AA81" s="92">
        <f t="shared" si="21"/>
        <v>0</v>
      </c>
      <c r="AB81" s="612"/>
      <c r="AC81" s="95" t="b">
        <f t="shared" si="9"/>
        <v>0</v>
      </c>
      <c r="AD81" s="95" t="b">
        <f t="shared" si="1"/>
        <v>0</v>
      </c>
      <c r="AE81" s="95" t="b">
        <f t="shared" si="2"/>
        <v>0</v>
      </c>
      <c r="AF81" s="95" t="b">
        <f t="shared" si="3"/>
        <v>0</v>
      </c>
      <c r="AG81" s="95">
        <f t="shared" si="10"/>
        <v>0</v>
      </c>
      <c r="AM81" s="44">
        <f t="shared" si="11"/>
        <v>0</v>
      </c>
      <c r="AT81" s="44">
        <f t="shared" si="12"/>
        <v>0</v>
      </c>
      <c r="AU81" s="264"/>
      <c r="AX81" s="95" t="b">
        <f t="shared" si="13"/>
        <v>0</v>
      </c>
      <c r="AY81" s="95" t="b">
        <f t="shared" si="14"/>
        <v>0</v>
      </c>
      <c r="AZ81" s="95" t="b">
        <f t="shared" si="15"/>
        <v>0</v>
      </c>
      <c r="BA81" s="95" t="b">
        <f t="shared" si="16"/>
        <v>0</v>
      </c>
      <c r="BB81" s="95" t="b">
        <f t="shared" si="17"/>
        <v>0</v>
      </c>
      <c r="BC81" s="95" t="b">
        <f t="shared" si="18"/>
        <v>0</v>
      </c>
    </row>
    <row r="82" spans="1:55" s="3" customFormat="1" ht="13.95" customHeight="1" x14ac:dyDescent="0.25">
      <c r="A82" s="30">
        <f t="shared" si="20"/>
        <v>63</v>
      </c>
      <c r="B82" s="93"/>
      <c r="C82" s="52"/>
      <c r="D82" s="84"/>
      <c r="E82" s="84"/>
      <c r="F82" s="85"/>
      <c r="G82" s="102"/>
      <c r="H82" s="88"/>
      <c r="I82" s="88"/>
      <c r="J82" s="86" t="str">
        <f t="shared" si="4"/>
        <v/>
      </c>
      <c r="K82" s="85"/>
      <c r="L82" s="85"/>
      <c r="M82" s="87" t="str">
        <f t="shared" si="5"/>
        <v xml:space="preserve"> </v>
      </c>
      <c r="N82" s="88"/>
      <c r="O82" s="88"/>
      <c r="P82" s="88"/>
      <c r="Q82" s="88"/>
      <c r="R82" s="88"/>
      <c r="S82" s="89">
        <f t="shared" si="6"/>
        <v>0</v>
      </c>
      <c r="T82" s="90"/>
      <c r="U82" s="91"/>
      <c r="V82" s="89">
        <f t="shared" si="7"/>
        <v>0</v>
      </c>
      <c r="W82" s="88"/>
      <c r="X82" s="88"/>
      <c r="Y82" s="88"/>
      <c r="Z82" s="89">
        <f t="shared" si="8"/>
        <v>0</v>
      </c>
      <c r="AA82" s="92">
        <f t="shared" si="21"/>
        <v>0</v>
      </c>
      <c r="AB82" s="612"/>
      <c r="AC82" s="95" t="b">
        <f t="shared" si="9"/>
        <v>0</v>
      </c>
      <c r="AD82" s="95" t="b">
        <f t="shared" si="1"/>
        <v>0</v>
      </c>
      <c r="AE82" s="95" t="b">
        <f t="shared" si="2"/>
        <v>0</v>
      </c>
      <c r="AF82" s="95" t="b">
        <f t="shared" si="3"/>
        <v>0</v>
      </c>
      <c r="AG82" s="95">
        <f t="shared" si="10"/>
        <v>0</v>
      </c>
      <c r="AM82" s="44">
        <f t="shared" si="11"/>
        <v>0</v>
      </c>
      <c r="AT82" s="44">
        <f t="shared" si="12"/>
        <v>0</v>
      </c>
      <c r="AU82" s="264"/>
      <c r="AX82" s="95" t="b">
        <f t="shared" si="13"/>
        <v>0</v>
      </c>
      <c r="AY82" s="95" t="b">
        <f t="shared" si="14"/>
        <v>0</v>
      </c>
      <c r="AZ82" s="95" t="b">
        <f t="shared" si="15"/>
        <v>0</v>
      </c>
      <c r="BA82" s="95" t="b">
        <f t="shared" si="16"/>
        <v>0</v>
      </c>
      <c r="BB82" s="95" t="b">
        <f t="shared" si="17"/>
        <v>0</v>
      </c>
      <c r="BC82" s="95" t="b">
        <f t="shared" si="18"/>
        <v>0</v>
      </c>
    </row>
    <row r="83" spans="1:55" s="3" customFormat="1" ht="13.95" customHeight="1" x14ac:dyDescent="0.25">
      <c r="A83" s="30">
        <f t="shared" si="20"/>
        <v>64</v>
      </c>
      <c r="B83" s="93"/>
      <c r="C83" s="52"/>
      <c r="D83" s="84"/>
      <c r="E83" s="84"/>
      <c r="F83" s="85"/>
      <c r="G83" s="102"/>
      <c r="H83" s="88"/>
      <c r="I83" s="88"/>
      <c r="J83" s="86" t="str">
        <f t="shared" si="4"/>
        <v/>
      </c>
      <c r="K83" s="85"/>
      <c r="L83" s="85"/>
      <c r="M83" s="87" t="str">
        <f t="shared" si="5"/>
        <v xml:space="preserve"> </v>
      </c>
      <c r="N83" s="88"/>
      <c r="O83" s="88"/>
      <c r="P83" s="88"/>
      <c r="Q83" s="88"/>
      <c r="R83" s="88"/>
      <c r="S83" s="89">
        <f t="shared" si="6"/>
        <v>0</v>
      </c>
      <c r="T83" s="90"/>
      <c r="U83" s="91"/>
      <c r="V83" s="89">
        <f t="shared" si="7"/>
        <v>0</v>
      </c>
      <c r="W83" s="88"/>
      <c r="X83" s="88"/>
      <c r="Y83" s="88"/>
      <c r="Z83" s="89">
        <f t="shared" si="8"/>
        <v>0</v>
      </c>
      <c r="AA83" s="92">
        <f t="shared" si="21"/>
        <v>0</v>
      </c>
      <c r="AB83" s="612"/>
      <c r="AC83" s="95" t="b">
        <f t="shared" si="9"/>
        <v>0</v>
      </c>
      <c r="AD83" s="95" t="b">
        <f t="shared" si="1"/>
        <v>0</v>
      </c>
      <c r="AE83" s="95" t="b">
        <f t="shared" si="2"/>
        <v>0</v>
      </c>
      <c r="AF83" s="95" t="b">
        <f t="shared" si="3"/>
        <v>0</v>
      </c>
      <c r="AG83" s="95">
        <f t="shared" si="10"/>
        <v>0</v>
      </c>
      <c r="AM83" s="44">
        <f t="shared" si="11"/>
        <v>0</v>
      </c>
      <c r="AT83" s="44">
        <f t="shared" si="12"/>
        <v>0</v>
      </c>
      <c r="AU83" s="264"/>
      <c r="AX83" s="95" t="b">
        <f t="shared" si="13"/>
        <v>0</v>
      </c>
      <c r="AY83" s="95" t="b">
        <f t="shared" si="14"/>
        <v>0</v>
      </c>
      <c r="AZ83" s="95" t="b">
        <f t="shared" si="15"/>
        <v>0</v>
      </c>
      <c r="BA83" s="95" t="b">
        <f t="shared" si="16"/>
        <v>0</v>
      </c>
      <c r="BB83" s="95" t="b">
        <f t="shared" si="17"/>
        <v>0</v>
      </c>
      <c r="BC83" s="95" t="b">
        <f t="shared" si="18"/>
        <v>0</v>
      </c>
    </row>
    <row r="84" spans="1:55" s="3" customFormat="1" ht="13.95" customHeight="1" x14ac:dyDescent="0.25">
      <c r="A84" s="30">
        <f t="shared" si="20"/>
        <v>65</v>
      </c>
      <c r="B84" s="93"/>
      <c r="C84" s="52"/>
      <c r="D84" s="84"/>
      <c r="E84" s="84"/>
      <c r="F84" s="85"/>
      <c r="G84" s="102"/>
      <c r="H84" s="88"/>
      <c r="I84" s="88"/>
      <c r="J84" s="86" t="str">
        <f t="shared" si="4"/>
        <v/>
      </c>
      <c r="K84" s="85"/>
      <c r="L84" s="85"/>
      <c r="M84" s="87" t="str">
        <f t="shared" si="5"/>
        <v xml:space="preserve"> </v>
      </c>
      <c r="N84" s="88"/>
      <c r="O84" s="88"/>
      <c r="P84" s="88"/>
      <c r="Q84" s="88"/>
      <c r="R84" s="88"/>
      <c r="S84" s="89">
        <f t="shared" si="6"/>
        <v>0</v>
      </c>
      <c r="T84" s="90"/>
      <c r="U84" s="91"/>
      <c r="V84" s="89">
        <f t="shared" si="7"/>
        <v>0</v>
      </c>
      <c r="W84" s="88"/>
      <c r="X84" s="88"/>
      <c r="Y84" s="88"/>
      <c r="Z84" s="89">
        <f t="shared" si="8"/>
        <v>0</v>
      </c>
      <c r="AA84" s="92">
        <f t="shared" ref="AA84:AA115" si="22">IF(G84&gt;0,(Z84/(G84/12)),0)</f>
        <v>0</v>
      </c>
      <c r="AB84" s="612"/>
      <c r="AC84" s="95" t="b">
        <f t="shared" si="9"/>
        <v>0</v>
      </c>
      <c r="AD84" s="95" t="b">
        <f t="shared" ref="AD84:AD147" si="23">AND($J84&gt;0.65,$J84&lt;=0.7)</f>
        <v>0</v>
      </c>
      <c r="AE84" s="95" t="b">
        <f t="shared" ref="AE84:AE147" si="24">AND($J84&gt;0.7,$J84&lt;=0.75)</f>
        <v>0</v>
      </c>
      <c r="AF84" s="95" t="b">
        <f t="shared" ref="AF84:AF147" si="25">AND($J84&gt;0.75,$J84&lt;=0.8)</f>
        <v>0</v>
      </c>
      <c r="AG84" s="95">
        <f t="shared" si="10"/>
        <v>0</v>
      </c>
      <c r="AM84" s="44">
        <f t="shared" si="11"/>
        <v>0</v>
      </c>
      <c r="AT84" s="44">
        <f t="shared" si="12"/>
        <v>0</v>
      </c>
      <c r="AU84" s="264"/>
      <c r="AX84" s="95" t="b">
        <f t="shared" si="13"/>
        <v>0</v>
      </c>
      <c r="AY84" s="95" t="b">
        <f t="shared" si="14"/>
        <v>0</v>
      </c>
      <c r="AZ84" s="95" t="b">
        <f t="shared" si="15"/>
        <v>0</v>
      </c>
      <c r="BA84" s="95" t="b">
        <f t="shared" si="16"/>
        <v>0</v>
      </c>
      <c r="BB84" s="95" t="b">
        <f t="shared" si="17"/>
        <v>0</v>
      </c>
      <c r="BC84" s="95" t="b">
        <f t="shared" si="18"/>
        <v>0</v>
      </c>
    </row>
    <row r="85" spans="1:55" s="3" customFormat="1" ht="13.95" customHeight="1" x14ac:dyDescent="0.25">
      <c r="A85" s="30">
        <f t="shared" si="20"/>
        <v>66</v>
      </c>
      <c r="B85" s="93"/>
      <c r="C85" s="52"/>
      <c r="D85" s="84"/>
      <c r="E85" s="84"/>
      <c r="F85" s="85"/>
      <c r="G85" s="102"/>
      <c r="H85" s="88"/>
      <c r="I85" s="88"/>
      <c r="J85" s="86" t="str">
        <f t="shared" ref="J85:J148" si="26">IF(H85&gt;0,G85/H85,"")</f>
        <v/>
      </c>
      <c r="K85" s="85"/>
      <c r="L85" s="85"/>
      <c r="M85" s="87" t="str">
        <f t="shared" ref="M85:M148" si="27">IF($C$6="No", IF((L85-K85)&gt;0,"N/A"," "),IF(L85="","", IF(K85&gt;DATE(2010,4,30), (IF((L85-K85)&lt;31,"Yes","No")), (IF((L85-K85)&lt;181,"Yes","No")))))</f>
        <v xml:space="preserve"> </v>
      </c>
      <c r="N85" s="88"/>
      <c r="O85" s="88"/>
      <c r="P85" s="88"/>
      <c r="Q85" s="88"/>
      <c r="R85" s="88"/>
      <c r="S85" s="89">
        <f t="shared" ref="S85:S148" si="28">N85-(O85+R85+Q85+P85)</f>
        <v>0</v>
      </c>
      <c r="T85" s="90"/>
      <c r="U85" s="91"/>
      <c r="V85" s="89">
        <f t="shared" ref="V85:V148" si="29">IF(P85&gt;0,ABS(PMT(U85/12,T85*12,P85)),0)</f>
        <v>0</v>
      </c>
      <c r="W85" s="88"/>
      <c r="X85" s="88"/>
      <c r="Y85" s="88"/>
      <c r="Z85" s="89">
        <f t="shared" ref="Z85:Z119" si="30">SUM(V85:Y85)</f>
        <v>0</v>
      </c>
      <c r="AA85" s="92">
        <f t="shared" si="22"/>
        <v>0</v>
      </c>
      <c r="AB85" s="612"/>
      <c r="AC85" s="95" t="b">
        <f t="shared" ref="AC85:AC148" si="31">AND($J85&gt;0,$J85&lt;=0.65)</f>
        <v>0</v>
      </c>
      <c r="AD85" s="95" t="b">
        <f t="shared" si="23"/>
        <v>0</v>
      </c>
      <c r="AE85" s="95" t="b">
        <f t="shared" si="24"/>
        <v>0</v>
      </c>
      <c r="AF85" s="95" t="b">
        <f t="shared" si="25"/>
        <v>0</v>
      </c>
      <c r="AG85" s="95">
        <f t="shared" ref="AG85:AG148" si="32">IF($J85&gt;0.8,1,0)</f>
        <v>0</v>
      </c>
      <c r="AM85" s="44">
        <f t="shared" ref="AM85:AM148" si="33">IF(AA85&gt;0.35,1,0)</f>
        <v>0</v>
      </c>
      <c r="AT85" s="44">
        <f t="shared" ref="AT85:AT148" si="34">IF(M85="No",1,0)</f>
        <v>0</v>
      </c>
      <c r="AU85" s="264"/>
      <c r="AX85" s="95" t="b">
        <f t="shared" ref="AX85:AX148" si="35">AND($J85&gt;0,$J85&lt;=0.3)</f>
        <v>0</v>
      </c>
      <c r="AY85" s="95" t="b">
        <f t="shared" ref="AY85:AY148" si="36">AND($J85&gt;0.3,$J85&lt;=0.5)</f>
        <v>0</v>
      </c>
      <c r="AZ85" s="95" t="b">
        <f t="shared" ref="AZ85:AZ148" si="37">AND($J85&gt;0.5,$J85&lt;=0.65)</f>
        <v>0</v>
      </c>
      <c r="BA85" s="95" t="b">
        <f t="shared" ref="BA85:BA148" si="38">AND($J85&gt;0.65,$J85&lt;=0.7)</f>
        <v>0</v>
      </c>
      <c r="BB85" s="95" t="b">
        <f t="shared" ref="BB85:BB148" si="39">AND($J85&gt;0.7,$J85&lt;=0.75)</f>
        <v>0</v>
      </c>
      <c r="BC85" s="95" t="b">
        <f t="shared" ref="BC85:BC148" si="40">AND($J85&gt;0.75,$J85&lt;=0.8)</f>
        <v>0</v>
      </c>
    </row>
    <row r="86" spans="1:55" s="3" customFormat="1" ht="13.95" customHeight="1" x14ac:dyDescent="0.25">
      <c r="A86" s="30">
        <f t="shared" si="20"/>
        <v>67</v>
      </c>
      <c r="B86" s="93"/>
      <c r="C86" s="52"/>
      <c r="D86" s="84"/>
      <c r="E86" s="84"/>
      <c r="F86" s="85"/>
      <c r="G86" s="102"/>
      <c r="H86" s="88"/>
      <c r="I86" s="88"/>
      <c r="J86" s="86" t="str">
        <f t="shared" si="26"/>
        <v/>
      </c>
      <c r="K86" s="85"/>
      <c r="L86" s="85"/>
      <c r="M86" s="87" t="str">
        <f t="shared" si="27"/>
        <v xml:space="preserve"> </v>
      </c>
      <c r="N86" s="88"/>
      <c r="O86" s="88"/>
      <c r="P86" s="88"/>
      <c r="Q86" s="88"/>
      <c r="R86" s="88"/>
      <c r="S86" s="89">
        <f t="shared" si="28"/>
        <v>0</v>
      </c>
      <c r="T86" s="90"/>
      <c r="U86" s="91"/>
      <c r="V86" s="89">
        <f t="shared" si="29"/>
        <v>0</v>
      </c>
      <c r="W86" s="88"/>
      <c r="X86" s="88"/>
      <c r="Y86" s="88"/>
      <c r="Z86" s="89">
        <f t="shared" si="30"/>
        <v>0</v>
      </c>
      <c r="AA86" s="92">
        <f t="shared" si="22"/>
        <v>0</v>
      </c>
      <c r="AB86" s="612"/>
      <c r="AC86" s="95" t="b">
        <f t="shared" si="31"/>
        <v>0</v>
      </c>
      <c r="AD86" s="95" t="b">
        <f t="shared" si="23"/>
        <v>0</v>
      </c>
      <c r="AE86" s="95" t="b">
        <f t="shared" si="24"/>
        <v>0</v>
      </c>
      <c r="AF86" s="95" t="b">
        <f t="shared" si="25"/>
        <v>0</v>
      </c>
      <c r="AG86" s="95">
        <f t="shared" si="32"/>
        <v>0</v>
      </c>
      <c r="AM86" s="44">
        <f t="shared" si="33"/>
        <v>0</v>
      </c>
      <c r="AT86" s="44">
        <f t="shared" si="34"/>
        <v>0</v>
      </c>
      <c r="AU86" s="264"/>
      <c r="AX86" s="95" t="b">
        <f t="shared" si="35"/>
        <v>0</v>
      </c>
      <c r="AY86" s="95" t="b">
        <f t="shared" si="36"/>
        <v>0</v>
      </c>
      <c r="AZ86" s="95" t="b">
        <f t="shared" si="37"/>
        <v>0</v>
      </c>
      <c r="BA86" s="95" t="b">
        <f t="shared" si="38"/>
        <v>0</v>
      </c>
      <c r="BB86" s="95" t="b">
        <f t="shared" si="39"/>
        <v>0</v>
      </c>
      <c r="BC86" s="95" t="b">
        <f t="shared" si="40"/>
        <v>0</v>
      </c>
    </row>
    <row r="87" spans="1:55" s="3" customFormat="1" ht="13.95" customHeight="1" x14ac:dyDescent="0.25">
      <c r="A87" s="30">
        <f t="shared" si="20"/>
        <v>68</v>
      </c>
      <c r="B87" s="93"/>
      <c r="C87" s="52"/>
      <c r="D87" s="84"/>
      <c r="E87" s="84"/>
      <c r="F87" s="85"/>
      <c r="G87" s="102"/>
      <c r="H87" s="88"/>
      <c r="I87" s="88"/>
      <c r="J87" s="86" t="str">
        <f t="shared" si="26"/>
        <v/>
      </c>
      <c r="K87" s="85"/>
      <c r="L87" s="85"/>
      <c r="M87" s="87" t="str">
        <f t="shared" si="27"/>
        <v xml:space="preserve"> </v>
      </c>
      <c r="N87" s="88"/>
      <c r="O87" s="88"/>
      <c r="P87" s="88"/>
      <c r="Q87" s="88"/>
      <c r="R87" s="88"/>
      <c r="S87" s="89">
        <f t="shared" si="28"/>
        <v>0</v>
      </c>
      <c r="T87" s="90"/>
      <c r="U87" s="91"/>
      <c r="V87" s="89">
        <f t="shared" si="29"/>
        <v>0</v>
      </c>
      <c r="W87" s="88"/>
      <c r="X87" s="88"/>
      <c r="Y87" s="88"/>
      <c r="Z87" s="89">
        <f t="shared" si="30"/>
        <v>0</v>
      </c>
      <c r="AA87" s="92">
        <f t="shared" si="22"/>
        <v>0</v>
      </c>
      <c r="AB87" s="612"/>
      <c r="AC87" s="95" t="b">
        <f t="shared" si="31"/>
        <v>0</v>
      </c>
      <c r="AD87" s="95" t="b">
        <f t="shared" si="23"/>
        <v>0</v>
      </c>
      <c r="AE87" s="95" t="b">
        <f t="shared" si="24"/>
        <v>0</v>
      </c>
      <c r="AF87" s="95" t="b">
        <f t="shared" si="25"/>
        <v>0</v>
      </c>
      <c r="AG87" s="95">
        <f t="shared" si="32"/>
        <v>0</v>
      </c>
      <c r="AM87" s="44">
        <f t="shared" si="33"/>
        <v>0</v>
      </c>
      <c r="AT87" s="44">
        <f t="shared" si="34"/>
        <v>0</v>
      </c>
      <c r="AU87" s="264"/>
      <c r="AX87" s="95" t="b">
        <f t="shared" si="35"/>
        <v>0</v>
      </c>
      <c r="AY87" s="95" t="b">
        <f t="shared" si="36"/>
        <v>0</v>
      </c>
      <c r="AZ87" s="95" t="b">
        <f t="shared" si="37"/>
        <v>0</v>
      </c>
      <c r="BA87" s="95" t="b">
        <f t="shared" si="38"/>
        <v>0</v>
      </c>
      <c r="BB87" s="95" t="b">
        <f t="shared" si="39"/>
        <v>0</v>
      </c>
      <c r="BC87" s="95" t="b">
        <f t="shared" si="40"/>
        <v>0</v>
      </c>
    </row>
    <row r="88" spans="1:55" s="3" customFormat="1" ht="13.95" customHeight="1" x14ac:dyDescent="0.25">
      <c r="A88" s="30">
        <f t="shared" si="20"/>
        <v>69</v>
      </c>
      <c r="B88" s="93"/>
      <c r="C88" s="52"/>
      <c r="D88" s="84"/>
      <c r="E88" s="84"/>
      <c r="F88" s="85"/>
      <c r="G88" s="102"/>
      <c r="H88" s="88"/>
      <c r="I88" s="88"/>
      <c r="J88" s="86" t="str">
        <f t="shared" si="26"/>
        <v/>
      </c>
      <c r="K88" s="85"/>
      <c r="L88" s="85"/>
      <c r="M88" s="87" t="str">
        <f t="shared" si="27"/>
        <v xml:space="preserve"> </v>
      </c>
      <c r="N88" s="88"/>
      <c r="O88" s="88"/>
      <c r="P88" s="88"/>
      <c r="Q88" s="88"/>
      <c r="R88" s="88"/>
      <c r="S88" s="89">
        <f t="shared" si="28"/>
        <v>0</v>
      </c>
      <c r="T88" s="90"/>
      <c r="U88" s="91"/>
      <c r="V88" s="89">
        <f t="shared" si="29"/>
        <v>0</v>
      </c>
      <c r="W88" s="88"/>
      <c r="X88" s="88"/>
      <c r="Y88" s="88"/>
      <c r="Z88" s="89">
        <f t="shared" si="30"/>
        <v>0</v>
      </c>
      <c r="AA88" s="92">
        <f t="shared" si="22"/>
        <v>0</v>
      </c>
      <c r="AB88" s="612"/>
      <c r="AC88" s="95" t="b">
        <f t="shared" si="31"/>
        <v>0</v>
      </c>
      <c r="AD88" s="95" t="b">
        <f t="shared" si="23"/>
        <v>0</v>
      </c>
      <c r="AE88" s="95" t="b">
        <f t="shared" si="24"/>
        <v>0</v>
      </c>
      <c r="AF88" s="95" t="b">
        <f t="shared" si="25"/>
        <v>0</v>
      </c>
      <c r="AG88" s="95">
        <f t="shared" si="32"/>
        <v>0</v>
      </c>
      <c r="AM88" s="44">
        <f t="shared" si="33"/>
        <v>0</v>
      </c>
      <c r="AT88" s="44">
        <f t="shared" si="34"/>
        <v>0</v>
      </c>
      <c r="AU88" s="264"/>
      <c r="AX88" s="95" t="b">
        <f t="shared" si="35"/>
        <v>0</v>
      </c>
      <c r="AY88" s="95" t="b">
        <f t="shared" si="36"/>
        <v>0</v>
      </c>
      <c r="AZ88" s="95" t="b">
        <f t="shared" si="37"/>
        <v>0</v>
      </c>
      <c r="BA88" s="95" t="b">
        <f t="shared" si="38"/>
        <v>0</v>
      </c>
      <c r="BB88" s="95" t="b">
        <f t="shared" si="39"/>
        <v>0</v>
      </c>
      <c r="BC88" s="95" t="b">
        <f t="shared" si="40"/>
        <v>0</v>
      </c>
    </row>
    <row r="89" spans="1:55" s="3" customFormat="1" ht="13.95" customHeight="1" x14ac:dyDescent="0.25">
      <c r="A89" s="30">
        <f t="shared" si="20"/>
        <v>70</v>
      </c>
      <c r="B89" s="93"/>
      <c r="C89" s="52"/>
      <c r="D89" s="84"/>
      <c r="E89" s="84"/>
      <c r="F89" s="85"/>
      <c r="G89" s="102"/>
      <c r="H89" s="88"/>
      <c r="I89" s="88"/>
      <c r="J89" s="86" t="str">
        <f t="shared" si="26"/>
        <v/>
      </c>
      <c r="K89" s="85"/>
      <c r="L89" s="85"/>
      <c r="M89" s="87" t="str">
        <f t="shared" si="27"/>
        <v xml:space="preserve"> </v>
      </c>
      <c r="N89" s="88"/>
      <c r="O89" s="88"/>
      <c r="P89" s="88"/>
      <c r="Q89" s="88"/>
      <c r="R89" s="88"/>
      <c r="S89" s="89">
        <f t="shared" si="28"/>
        <v>0</v>
      </c>
      <c r="T89" s="90"/>
      <c r="U89" s="91"/>
      <c r="V89" s="89">
        <f t="shared" si="29"/>
        <v>0</v>
      </c>
      <c r="W89" s="88"/>
      <c r="X89" s="88"/>
      <c r="Y89" s="88"/>
      <c r="Z89" s="89">
        <f t="shared" si="30"/>
        <v>0</v>
      </c>
      <c r="AA89" s="92">
        <f t="shared" si="22"/>
        <v>0</v>
      </c>
      <c r="AB89" s="612"/>
      <c r="AC89" s="95" t="b">
        <f t="shared" si="31"/>
        <v>0</v>
      </c>
      <c r="AD89" s="95" t="b">
        <f t="shared" si="23"/>
        <v>0</v>
      </c>
      <c r="AE89" s="95" t="b">
        <f t="shared" si="24"/>
        <v>0</v>
      </c>
      <c r="AF89" s="95" t="b">
        <f t="shared" si="25"/>
        <v>0</v>
      </c>
      <c r="AG89" s="95">
        <f t="shared" si="32"/>
        <v>0</v>
      </c>
      <c r="AM89" s="44">
        <f t="shared" si="33"/>
        <v>0</v>
      </c>
      <c r="AT89" s="44">
        <f t="shared" si="34"/>
        <v>0</v>
      </c>
      <c r="AU89" s="264"/>
      <c r="AX89" s="95" t="b">
        <f t="shared" si="35"/>
        <v>0</v>
      </c>
      <c r="AY89" s="95" t="b">
        <f t="shared" si="36"/>
        <v>0</v>
      </c>
      <c r="AZ89" s="95" t="b">
        <f t="shared" si="37"/>
        <v>0</v>
      </c>
      <c r="BA89" s="95" t="b">
        <f t="shared" si="38"/>
        <v>0</v>
      </c>
      <c r="BB89" s="95" t="b">
        <f t="shared" si="39"/>
        <v>0</v>
      </c>
      <c r="BC89" s="95" t="b">
        <f t="shared" si="40"/>
        <v>0</v>
      </c>
    </row>
    <row r="90" spans="1:55" s="3" customFormat="1" ht="13.95" customHeight="1" x14ac:dyDescent="0.25">
      <c r="A90" s="30">
        <f t="shared" si="20"/>
        <v>71</v>
      </c>
      <c r="B90" s="93"/>
      <c r="C90" s="52"/>
      <c r="D90" s="84"/>
      <c r="E90" s="84"/>
      <c r="F90" s="85"/>
      <c r="G90" s="102"/>
      <c r="H90" s="88"/>
      <c r="I90" s="88"/>
      <c r="J90" s="86" t="str">
        <f t="shared" si="26"/>
        <v/>
      </c>
      <c r="K90" s="85"/>
      <c r="L90" s="85"/>
      <c r="M90" s="87" t="str">
        <f t="shared" si="27"/>
        <v xml:space="preserve"> </v>
      </c>
      <c r="N90" s="88"/>
      <c r="O90" s="88"/>
      <c r="P90" s="88"/>
      <c r="Q90" s="88"/>
      <c r="R90" s="88"/>
      <c r="S90" s="89">
        <f t="shared" si="28"/>
        <v>0</v>
      </c>
      <c r="T90" s="90"/>
      <c r="U90" s="91"/>
      <c r="V90" s="89">
        <f t="shared" si="29"/>
        <v>0</v>
      </c>
      <c r="W90" s="88"/>
      <c r="X90" s="88"/>
      <c r="Y90" s="88"/>
      <c r="Z90" s="89">
        <f t="shared" si="30"/>
        <v>0</v>
      </c>
      <c r="AA90" s="92">
        <f t="shared" si="22"/>
        <v>0</v>
      </c>
      <c r="AB90" s="612"/>
      <c r="AC90" s="95" t="b">
        <f t="shared" si="31"/>
        <v>0</v>
      </c>
      <c r="AD90" s="95" t="b">
        <f t="shared" si="23"/>
        <v>0</v>
      </c>
      <c r="AE90" s="95" t="b">
        <f t="shared" si="24"/>
        <v>0</v>
      </c>
      <c r="AF90" s="95" t="b">
        <f t="shared" si="25"/>
        <v>0</v>
      </c>
      <c r="AG90" s="95">
        <f t="shared" si="32"/>
        <v>0</v>
      </c>
      <c r="AM90" s="44">
        <f t="shared" si="33"/>
        <v>0</v>
      </c>
      <c r="AT90" s="44">
        <f t="shared" si="34"/>
        <v>0</v>
      </c>
      <c r="AU90" s="264"/>
      <c r="AX90" s="95" t="b">
        <f t="shared" si="35"/>
        <v>0</v>
      </c>
      <c r="AY90" s="95" t="b">
        <f t="shared" si="36"/>
        <v>0</v>
      </c>
      <c r="AZ90" s="95" t="b">
        <f t="shared" si="37"/>
        <v>0</v>
      </c>
      <c r="BA90" s="95" t="b">
        <f t="shared" si="38"/>
        <v>0</v>
      </c>
      <c r="BB90" s="95" t="b">
        <f t="shared" si="39"/>
        <v>0</v>
      </c>
      <c r="BC90" s="95" t="b">
        <f t="shared" si="40"/>
        <v>0</v>
      </c>
    </row>
    <row r="91" spans="1:55" s="3" customFormat="1" ht="13.95" customHeight="1" x14ac:dyDescent="0.25">
      <c r="A91" s="30">
        <f t="shared" si="20"/>
        <v>72</v>
      </c>
      <c r="B91" s="93"/>
      <c r="C91" s="52"/>
      <c r="D91" s="84"/>
      <c r="E91" s="84"/>
      <c r="F91" s="85"/>
      <c r="G91" s="102"/>
      <c r="H91" s="88"/>
      <c r="I91" s="88"/>
      <c r="J91" s="86" t="str">
        <f t="shared" si="26"/>
        <v/>
      </c>
      <c r="K91" s="85"/>
      <c r="L91" s="85"/>
      <c r="M91" s="87" t="str">
        <f t="shared" si="27"/>
        <v xml:space="preserve"> </v>
      </c>
      <c r="N91" s="88"/>
      <c r="O91" s="88"/>
      <c r="P91" s="88"/>
      <c r="Q91" s="88"/>
      <c r="R91" s="88"/>
      <c r="S91" s="89">
        <f t="shared" si="28"/>
        <v>0</v>
      </c>
      <c r="T91" s="90"/>
      <c r="U91" s="91"/>
      <c r="V91" s="89">
        <f t="shared" si="29"/>
        <v>0</v>
      </c>
      <c r="W91" s="88"/>
      <c r="X91" s="88"/>
      <c r="Y91" s="88"/>
      <c r="Z91" s="89">
        <f t="shared" si="30"/>
        <v>0</v>
      </c>
      <c r="AA91" s="92">
        <f t="shared" si="22"/>
        <v>0</v>
      </c>
      <c r="AB91" s="612"/>
      <c r="AC91" s="95" t="b">
        <f t="shared" si="31"/>
        <v>0</v>
      </c>
      <c r="AD91" s="95" t="b">
        <f t="shared" si="23"/>
        <v>0</v>
      </c>
      <c r="AE91" s="95" t="b">
        <f t="shared" si="24"/>
        <v>0</v>
      </c>
      <c r="AF91" s="95" t="b">
        <f t="shared" si="25"/>
        <v>0</v>
      </c>
      <c r="AG91" s="95">
        <f t="shared" si="32"/>
        <v>0</v>
      </c>
      <c r="AM91" s="44">
        <f t="shared" si="33"/>
        <v>0</v>
      </c>
      <c r="AT91" s="44">
        <f t="shared" si="34"/>
        <v>0</v>
      </c>
      <c r="AU91" s="264"/>
      <c r="AX91" s="95" t="b">
        <f t="shared" si="35"/>
        <v>0</v>
      </c>
      <c r="AY91" s="95" t="b">
        <f t="shared" si="36"/>
        <v>0</v>
      </c>
      <c r="AZ91" s="95" t="b">
        <f t="shared" si="37"/>
        <v>0</v>
      </c>
      <c r="BA91" s="95" t="b">
        <f t="shared" si="38"/>
        <v>0</v>
      </c>
      <c r="BB91" s="95" t="b">
        <f t="shared" si="39"/>
        <v>0</v>
      </c>
      <c r="BC91" s="95" t="b">
        <f t="shared" si="40"/>
        <v>0</v>
      </c>
    </row>
    <row r="92" spans="1:55" s="3" customFormat="1" ht="13.95" customHeight="1" x14ac:dyDescent="0.25">
      <c r="A92" s="30">
        <f t="shared" si="20"/>
        <v>73</v>
      </c>
      <c r="B92" s="93"/>
      <c r="C92" s="52"/>
      <c r="D92" s="84"/>
      <c r="E92" s="84"/>
      <c r="F92" s="85"/>
      <c r="G92" s="102"/>
      <c r="H92" s="88"/>
      <c r="I92" s="88"/>
      <c r="J92" s="86" t="str">
        <f t="shared" si="26"/>
        <v/>
      </c>
      <c r="K92" s="85"/>
      <c r="L92" s="85"/>
      <c r="M92" s="87" t="str">
        <f t="shared" si="27"/>
        <v xml:space="preserve"> </v>
      </c>
      <c r="N92" s="88"/>
      <c r="O92" s="88"/>
      <c r="P92" s="88"/>
      <c r="Q92" s="88"/>
      <c r="R92" s="88"/>
      <c r="S92" s="89">
        <f t="shared" si="28"/>
        <v>0</v>
      </c>
      <c r="T92" s="90"/>
      <c r="U92" s="91"/>
      <c r="V92" s="89">
        <f t="shared" si="29"/>
        <v>0</v>
      </c>
      <c r="W92" s="88"/>
      <c r="X92" s="88"/>
      <c r="Y92" s="88"/>
      <c r="Z92" s="89">
        <f t="shared" si="30"/>
        <v>0</v>
      </c>
      <c r="AA92" s="92">
        <f t="shared" si="22"/>
        <v>0</v>
      </c>
      <c r="AB92" s="612"/>
      <c r="AC92" s="95" t="b">
        <f t="shared" si="31"/>
        <v>0</v>
      </c>
      <c r="AD92" s="95" t="b">
        <f t="shared" si="23"/>
        <v>0</v>
      </c>
      <c r="AE92" s="95" t="b">
        <f t="shared" si="24"/>
        <v>0</v>
      </c>
      <c r="AF92" s="95" t="b">
        <f t="shared" si="25"/>
        <v>0</v>
      </c>
      <c r="AG92" s="95">
        <f t="shared" si="32"/>
        <v>0</v>
      </c>
      <c r="AM92" s="44">
        <f t="shared" si="33"/>
        <v>0</v>
      </c>
      <c r="AT92" s="44">
        <f t="shared" si="34"/>
        <v>0</v>
      </c>
      <c r="AU92" s="264"/>
      <c r="AX92" s="95" t="b">
        <f t="shared" si="35"/>
        <v>0</v>
      </c>
      <c r="AY92" s="95" t="b">
        <f t="shared" si="36"/>
        <v>0</v>
      </c>
      <c r="AZ92" s="95" t="b">
        <f t="shared" si="37"/>
        <v>0</v>
      </c>
      <c r="BA92" s="95" t="b">
        <f t="shared" si="38"/>
        <v>0</v>
      </c>
      <c r="BB92" s="95" t="b">
        <f t="shared" si="39"/>
        <v>0</v>
      </c>
      <c r="BC92" s="95" t="b">
        <f t="shared" si="40"/>
        <v>0</v>
      </c>
    </row>
    <row r="93" spans="1:55" s="3" customFormat="1" ht="13.95" customHeight="1" x14ac:dyDescent="0.25">
      <c r="A93" s="30">
        <f t="shared" si="20"/>
        <v>74</v>
      </c>
      <c r="B93" s="93"/>
      <c r="C93" s="52"/>
      <c r="D93" s="84"/>
      <c r="E93" s="84"/>
      <c r="F93" s="85"/>
      <c r="G93" s="102"/>
      <c r="H93" s="88"/>
      <c r="I93" s="88"/>
      <c r="J93" s="86" t="str">
        <f t="shared" si="26"/>
        <v/>
      </c>
      <c r="K93" s="85"/>
      <c r="L93" s="85"/>
      <c r="M93" s="87" t="str">
        <f t="shared" si="27"/>
        <v xml:space="preserve"> </v>
      </c>
      <c r="N93" s="88"/>
      <c r="O93" s="88"/>
      <c r="P93" s="88"/>
      <c r="Q93" s="88"/>
      <c r="R93" s="88"/>
      <c r="S93" s="89">
        <f t="shared" si="28"/>
        <v>0</v>
      </c>
      <c r="T93" s="90"/>
      <c r="U93" s="91"/>
      <c r="V93" s="89">
        <f t="shared" si="29"/>
        <v>0</v>
      </c>
      <c r="W93" s="88"/>
      <c r="X93" s="88"/>
      <c r="Y93" s="88"/>
      <c r="Z93" s="89">
        <f t="shared" si="30"/>
        <v>0</v>
      </c>
      <c r="AA93" s="92">
        <f t="shared" si="22"/>
        <v>0</v>
      </c>
      <c r="AB93" s="612"/>
      <c r="AC93" s="95" t="b">
        <f t="shared" si="31"/>
        <v>0</v>
      </c>
      <c r="AD93" s="95" t="b">
        <f t="shared" si="23"/>
        <v>0</v>
      </c>
      <c r="AE93" s="95" t="b">
        <f t="shared" si="24"/>
        <v>0</v>
      </c>
      <c r="AF93" s="95" t="b">
        <f t="shared" si="25"/>
        <v>0</v>
      </c>
      <c r="AG93" s="95">
        <f t="shared" si="32"/>
        <v>0</v>
      </c>
      <c r="AM93" s="44">
        <f t="shared" si="33"/>
        <v>0</v>
      </c>
      <c r="AT93" s="44">
        <f t="shared" si="34"/>
        <v>0</v>
      </c>
      <c r="AU93" s="264"/>
      <c r="AX93" s="95" t="b">
        <f t="shared" si="35"/>
        <v>0</v>
      </c>
      <c r="AY93" s="95" t="b">
        <f t="shared" si="36"/>
        <v>0</v>
      </c>
      <c r="AZ93" s="95" t="b">
        <f t="shared" si="37"/>
        <v>0</v>
      </c>
      <c r="BA93" s="95" t="b">
        <f t="shared" si="38"/>
        <v>0</v>
      </c>
      <c r="BB93" s="95" t="b">
        <f t="shared" si="39"/>
        <v>0</v>
      </c>
      <c r="BC93" s="95" t="b">
        <f t="shared" si="40"/>
        <v>0</v>
      </c>
    </row>
    <row r="94" spans="1:55" s="3" customFormat="1" ht="13.95" customHeight="1" x14ac:dyDescent="0.25">
      <c r="A94" s="30">
        <f t="shared" si="20"/>
        <v>75</v>
      </c>
      <c r="B94" s="93"/>
      <c r="C94" s="52"/>
      <c r="D94" s="84"/>
      <c r="E94" s="84"/>
      <c r="F94" s="85"/>
      <c r="G94" s="102"/>
      <c r="H94" s="88"/>
      <c r="I94" s="88"/>
      <c r="J94" s="86" t="str">
        <f t="shared" si="26"/>
        <v/>
      </c>
      <c r="K94" s="85"/>
      <c r="L94" s="85"/>
      <c r="M94" s="87" t="str">
        <f t="shared" si="27"/>
        <v xml:space="preserve"> </v>
      </c>
      <c r="N94" s="88"/>
      <c r="O94" s="88"/>
      <c r="P94" s="88"/>
      <c r="Q94" s="88"/>
      <c r="R94" s="88"/>
      <c r="S94" s="89">
        <f t="shared" si="28"/>
        <v>0</v>
      </c>
      <c r="T94" s="90"/>
      <c r="U94" s="91"/>
      <c r="V94" s="89">
        <f t="shared" si="29"/>
        <v>0</v>
      </c>
      <c r="W94" s="88"/>
      <c r="X94" s="88"/>
      <c r="Y94" s="88"/>
      <c r="Z94" s="89">
        <f t="shared" si="30"/>
        <v>0</v>
      </c>
      <c r="AA94" s="92">
        <f t="shared" si="22"/>
        <v>0</v>
      </c>
      <c r="AB94" s="612"/>
      <c r="AC94" s="95" t="b">
        <f t="shared" si="31"/>
        <v>0</v>
      </c>
      <c r="AD94" s="95" t="b">
        <f t="shared" si="23"/>
        <v>0</v>
      </c>
      <c r="AE94" s="95" t="b">
        <f t="shared" si="24"/>
        <v>0</v>
      </c>
      <c r="AF94" s="95" t="b">
        <f t="shared" si="25"/>
        <v>0</v>
      </c>
      <c r="AG94" s="95">
        <f t="shared" si="32"/>
        <v>0</v>
      </c>
      <c r="AM94" s="44">
        <f t="shared" si="33"/>
        <v>0</v>
      </c>
      <c r="AT94" s="44">
        <f t="shared" si="34"/>
        <v>0</v>
      </c>
      <c r="AU94" s="264"/>
      <c r="AX94" s="95" t="b">
        <f t="shared" si="35"/>
        <v>0</v>
      </c>
      <c r="AY94" s="95" t="b">
        <f t="shared" si="36"/>
        <v>0</v>
      </c>
      <c r="AZ94" s="95" t="b">
        <f t="shared" si="37"/>
        <v>0</v>
      </c>
      <c r="BA94" s="95" t="b">
        <f t="shared" si="38"/>
        <v>0</v>
      </c>
      <c r="BB94" s="95" t="b">
        <f t="shared" si="39"/>
        <v>0</v>
      </c>
      <c r="BC94" s="95" t="b">
        <f t="shared" si="40"/>
        <v>0</v>
      </c>
    </row>
    <row r="95" spans="1:55" s="3" customFormat="1" ht="13.95" customHeight="1" x14ac:dyDescent="0.25">
      <c r="A95" s="30">
        <f t="shared" si="20"/>
        <v>76</v>
      </c>
      <c r="B95" s="93"/>
      <c r="C95" s="52"/>
      <c r="D95" s="84"/>
      <c r="E95" s="84"/>
      <c r="F95" s="85"/>
      <c r="G95" s="102"/>
      <c r="H95" s="88"/>
      <c r="I95" s="88"/>
      <c r="J95" s="86" t="str">
        <f t="shared" si="26"/>
        <v/>
      </c>
      <c r="K95" s="85"/>
      <c r="L95" s="85"/>
      <c r="M95" s="87" t="str">
        <f t="shared" si="27"/>
        <v xml:space="preserve"> </v>
      </c>
      <c r="N95" s="88"/>
      <c r="O95" s="88"/>
      <c r="P95" s="88"/>
      <c r="Q95" s="88"/>
      <c r="R95" s="88"/>
      <c r="S95" s="89">
        <f t="shared" si="28"/>
        <v>0</v>
      </c>
      <c r="T95" s="90"/>
      <c r="U95" s="91"/>
      <c r="V95" s="89">
        <f t="shared" si="29"/>
        <v>0</v>
      </c>
      <c r="W95" s="88"/>
      <c r="X95" s="88"/>
      <c r="Y95" s="88"/>
      <c r="Z95" s="89">
        <f t="shared" si="30"/>
        <v>0</v>
      </c>
      <c r="AA95" s="92">
        <f t="shared" si="22"/>
        <v>0</v>
      </c>
      <c r="AB95" s="612"/>
      <c r="AC95" s="95" t="b">
        <f t="shared" si="31"/>
        <v>0</v>
      </c>
      <c r="AD95" s="95" t="b">
        <f t="shared" si="23"/>
        <v>0</v>
      </c>
      <c r="AE95" s="95" t="b">
        <f t="shared" si="24"/>
        <v>0</v>
      </c>
      <c r="AF95" s="95" t="b">
        <f t="shared" si="25"/>
        <v>0</v>
      </c>
      <c r="AG95" s="95">
        <f t="shared" si="32"/>
        <v>0</v>
      </c>
      <c r="AM95" s="44">
        <f t="shared" si="33"/>
        <v>0</v>
      </c>
      <c r="AT95" s="44">
        <f t="shared" si="34"/>
        <v>0</v>
      </c>
      <c r="AU95" s="264"/>
      <c r="AX95" s="95" t="b">
        <f t="shared" si="35"/>
        <v>0</v>
      </c>
      <c r="AY95" s="95" t="b">
        <f t="shared" si="36"/>
        <v>0</v>
      </c>
      <c r="AZ95" s="95" t="b">
        <f t="shared" si="37"/>
        <v>0</v>
      </c>
      <c r="BA95" s="95" t="b">
        <f t="shared" si="38"/>
        <v>0</v>
      </c>
      <c r="BB95" s="95" t="b">
        <f t="shared" si="39"/>
        <v>0</v>
      </c>
      <c r="BC95" s="95" t="b">
        <f t="shared" si="40"/>
        <v>0</v>
      </c>
    </row>
    <row r="96" spans="1:55" s="3" customFormat="1" ht="13.95" customHeight="1" x14ac:dyDescent="0.25">
      <c r="A96" s="30">
        <f t="shared" si="20"/>
        <v>77</v>
      </c>
      <c r="B96" s="93"/>
      <c r="C96" s="52"/>
      <c r="D96" s="84"/>
      <c r="E96" s="84"/>
      <c r="F96" s="85"/>
      <c r="G96" s="102"/>
      <c r="H96" s="88"/>
      <c r="I96" s="88"/>
      <c r="J96" s="86" t="str">
        <f t="shared" si="26"/>
        <v/>
      </c>
      <c r="K96" s="85"/>
      <c r="L96" s="85"/>
      <c r="M96" s="87" t="str">
        <f t="shared" si="27"/>
        <v xml:space="preserve"> </v>
      </c>
      <c r="N96" s="88"/>
      <c r="O96" s="88"/>
      <c r="P96" s="88"/>
      <c r="Q96" s="88"/>
      <c r="R96" s="88"/>
      <c r="S96" s="89">
        <f t="shared" si="28"/>
        <v>0</v>
      </c>
      <c r="T96" s="90"/>
      <c r="U96" s="91"/>
      <c r="V96" s="89">
        <f t="shared" si="29"/>
        <v>0</v>
      </c>
      <c r="W96" s="88"/>
      <c r="X96" s="88"/>
      <c r="Y96" s="88"/>
      <c r="Z96" s="89">
        <f t="shared" si="30"/>
        <v>0</v>
      </c>
      <c r="AA96" s="92">
        <f t="shared" si="22"/>
        <v>0</v>
      </c>
      <c r="AB96" s="612"/>
      <c r="AC96" s="95" t="b">
        <f t="shared" si="31"/>
        <v>0</v>
      </c>
      <c r="AD96" s="95" t="b">
        <f t="shared" si="23"/>
        <v>0</v>
      </c>
      <c r="AE96" s="95" t="b">
        <f t="shared" si="24"/>
        <v>0</v>
      </c>
      <c r="AF96" s="95" t="b">
        <f t="shared" si="25"/>
        <v>0</v>
      </c>
      <c r="AG96" s="95">
        <f t="shared" si="32"/>
        <v>0</v>
      </c>
      <c r="AM96" s="44">
        <f t="shared" si="33"/>
        <v>0</v>
      </c>
      <c r="AT96" s="44">
        <f t="shared" si="34"/>
        <v>0</v>
      </c>
      <c r="AU96" s="264"/>
      <c r="AX96" s="95" t="b">
        <f t="shared" si="35"/>
        <v>0</v>
      </c>
      <c r="AY96" s="95" t="b">
        <f t="shared" si="36"/>
        <v>0</v>
      </c>
      <c r="AZ96" s="95" t="b">
        <f t="shared" si="37"/>
        <v>0</v>
      </c>
      <c r="BA96" s="95" t="b">
        <f t="shared" si="38"/>
        <v>0</v>
      </c>
      <c r="BB96" s="95" t="b">
        <f t="shared" si="39"/>
        <v>0</v>
      </c>
      <c r="BC96" s="95" t="b">
        <f t="shared" si="40"/>
        <v>0</v>
      </c>
    </row>
    <row r="97" spans="1:55" s="3" customFormat="1" ht="13.95" customHeight="1" x14ac:dyDescent="0.25">
      <c r="A97" s="30">
        <f t="shared" si="20"/>
        <v>78</v>
      </c>
      <c r="B97" s="93"/>
      <c r="C97" s="52"/>
      <c r="D97" s="84"/>
      <c r="E97" s="84"/>
      <c r="F97" s="85"/>
      <c r="G97" s="102"/>
      <c r="H97" s="88"/>
      <c r="I97" s="88"/>
      <c r="J97" s="86" t="str">
        <f t="shared" si="26"/>
        <v/>
      </c>
      <c r="K97" s="85"/>
      <c r="L97" s="85"/>
      <c r="M97" s="87" t="str">
        <f t="shared" si="27"/>
        <v xml:space="preserve"> </v>
      </c>
      <c r="N97" s="88"/>
      <c r="O97" s="88"/>
      <c r="P97" s="88"/>
      <c r="Q97" s="88"/>
      <c r="R97" s="88"/>
      <c r="S97" s="89">
        <f t="shared" si="28"/>
        <v>0</v>
      </c>
      <c r="T97" s="90"/>
      <c r="U97" s="91"/>
      <c r="V97" s="89">
        <f t="shared" si="29"/>
        <v>0</v>
      </c>
      <c r="W97" s="88"/>
      <c r="X97" s="88"/>
      <c r="Y97" s="88"/>
      <c r="Z97" s="89">
        <f t="shared" si="30"/>
        <v>0</v>
      </c>
      <c r="AA97" s="92">
        <f t="shared" si="22"/>
        <v>0</v>
      </c>
      <c r="AB97" s="612"/>
      <c r="AC97" s="95" t="b">
        <f t="shared" si="31"/>
        <v>0</v>
      </c>
      <c r="AD97" s="95" t="b">
        <f t="shared" si="23"/>
        <v>0</v>
      </c>
      <c r="AE97" s="95" t="b">
        <f t="shared" si="24"/>
        <v>0</v>
      </c>
      <c r="AF97" s="95" t="b">
        <f t="shared" si="25"/>
        <v>0</v>
      </c>
      <c r="AG97" s="95">
        <f t="shared" si="32"/>
        <v>0</v>
      </c>
      <c r="AM97" s="44">
        <f t="shared" si="33"/>
        <v>0</v>
      </c>
      <c r="AT97" s="44">
        <f t="shared" si="34"/>
        <v>0</v>
      </c>
      <c r="AU97" s="264"/>
      <c r="AX97" s="95" t="b">
        <f t="shared" si="35"/>
        <v>0</v>
      </c>
      <c r="AY97" s="95" t="b">
        <f t="shared" si="36"/>
        <v>0</v>
      </c>
      <c r="AZ97" s="95" t="b">
        <f t="shared" si="37"/>
        <v>0</v>
      </c>
      <c r="BA97" s="95" t="b">
        <f t="shared" si="38"/>
        <v>0</v>
      </c>
      <c r="BB97" s="95" t="b">
        <f t="shared" si="39"/>
        <v>0</v>
      </c>
      <c r="BC97" s="95" t="b">
        <f t="shared" si="40"/>
        <v>0</v>
      </c>
    </row>
    <row r="98" spans="1:55" s="3" customFormat="1" ht="13.95" customHeight="1" x14ac:dyDescent="0.25">
      <c r="A98" s="30">
        <f t="shared" si="20"/>
        <v>79</v>
      </c>
      <c r="B98" s="93"/>
      <c r="C98" s="52"/>
      <c r="D98" s="84"/>
      <c r="E98" s="84"/>
      <c r="F98" s="85"/>
      <c r="G98" s="102"/>
      <c r="H98" s="88"/>
      <c r="I98" s="88"/>
      <c r="J98" s="86" t="str">
        <f t="shared" si="26"/>
        <v/>
      </c>
      <c r="K98" s="85"/>
      <c r="L98" s="85"/>
      <c r="M98" s="87" t="str">
        <f t="shared" si="27"/>
        <v xml:space="preserve"> </v>
      </c>
      <c r="N98" s="88"/>
      <c r="O98" s="88"/>
      <c r="P98" s="88"/>
      <c r="Q98" s="88"/>
      <c r="R98" s="88"/>
      <c r="S98" s="89">
        <f t="shared" si="28"/>
        <v>0</v>
      </c>
      <c r="T98" s="90"/>
      <c r="U98" s="91"/>
      <c r="V98" s="89">
        <f t="shared" si="29"/>
        <v>0</v>
      </c>
      <c r="W98" s="88"/>
      <c r="X98" s="88"/>
      <c r="Y98" s="88"/>
      <c r="Z98" s="89">
        <f t="shared" si="30"/>
        <v>0</v>
      </c>
      <c r="AA98" s="92">
        <f t="shared" si="22"/>
        <v>0</v>
      </c>
      <c r="AB98" s="612"/>
      <c r="AC98" s="95" t="b">
        <f t="shared" si="31"/>
        <v>0</v>
      </c>
      <c r="AD98" s="95" t="b">
        <f t="shared" si="23"/>
        <v>0</v>
      </c>
      <c r="AE98" s="95" t="b">
        <f t="shared" si="24"/>
        <v>0</v>
      </c>
      <c r="AF98" s="95" t="b">
        <f t="shared" si="25"/>
        <v>0</v>
      </c>
      <c r="AG98" s="95">
        <f t="shared" si="32"/>
        <v>0</v>
      </c>
      <c r="AM98" s="44">
        <f t="shared" si="33"/>
        <v>0</v>
      </c>
      <c r="AT98" s="44">
        <f t="shared" si="34"/>
        <v>0</v>
      </c>
      <c r="AU98" s="264"/>
      <c r="AX98" s="95" t="b">
        <f t="shared" si="35"/>
        <v>0</v>
      </c>
      <c r="AY98" s="95" t="b">
        <f t="shared" si="36"/>
        <v>0</v>
      </c>
      <c r="AZ98" s="95" t="b">
        <f t="shared" si="37"/>
        <v>0</v>
      </c>
      <c r="BA98" s="95" t="b">
        <f t="shared" si="38"/>
        <v>0</v>
      </c>
      <c r="BB98" s="95" t="b">
        <f t="shared" si="39"/>
        <v>0</v>
      </c>
      <c r="BC98" s="95" t="b">
        <f t="shared" si="40"/>
        <v>0</v>
      </c>
    </row>
    <row r="99" spans="1:55" s="3" customFormat="1" ht="13.95" customHeight="1" x14ac:dyDescent="0.25">
      <c r="A99" s="30">
        <f>(A98+1)</f>
        <v>80</v>
      </c>
      <c r="B99" s="93"/>
      <c r="C99" s="52"/>
      <c r="D99" s="84"/>
      <c r="E99" s="84"/>
      <c r="F99" s="85"/>
      <c r="G99" s="102"/>
      <c r="H99" s="88"/>
      <c r="I99" s="88"/>
      <c r="J99" s="86" t="str">
        <f t="shared" si="26"/>
        <v/>
      </c>
      <c r="K99" s="85"/>
      <c r="L99" s="85"/>
      <c r="M99" s="87" t="str">
        <f t="shared" si="27"/>
        <v xml:space="preserve"> </v>
      </c>
      <c r="N99" s="88"/>
      <c r="O99" s="88"/>
      <c r="P99" s="88"/>
      <c r="Q99" s="88"/>
      <c r="R99" s="88"/>
      <c r="S99" s="89">
        <f t="shared" si="28"/>
        <v>0</v>
      </c>
      <c r="T99" s="90"/>
      <c r="U99" s="91"/>
      <c r="V99" s="89">
        <f t="shared" si="29"/>
        <v>0</v>
      </c>
      <c r="W99" s="88"/>
      <c r="X99" s="88"/>
      <c r="Y99" s="88"/>
      <c r="Z99" s="89">
        <f t="shared" si="30"/>
        <v>0</v>
      </c>
      <c r="AA99" s="92">
        <f t="shared" si="22"/>
        <v>0</v>
      </c>
      <c r="AB99" s="612"/>
      <c r="AC99" s="95" t="b">
        <f t="shared" si="31"/>
        <v>0</v>
      </c>
      <c r="AD99" s="95" t="b">
        <f t="shared" si="23"/>
        <v>0</v>
      </c>
      <c r="AE99" s="95" t="b">
        <f t="shared" si="24"/>
        <v>0</v>
      </c>
      <c r="AF99" s="95" t="b">
        <f t="shared" si="25"/>
        <v>0</v>
      </c>
      <c r="AG99" s="95">
        <f t="shared" si="32"/>
        <v>0</v>
      </c>
      <c r="AM99" s="44">
        <f t="shared" si="33"/>
        <v>0</v>
      </c>
      <c r="AT99" s="44">
        <f t="shared" si="34"/>
        <v>0</v>
      </c>
      <c r="AU99" s="264"/>
      <c r="AX99" s="95" t="b">
        <f t="shared" si="35"/>
        <v>0</v>
      </c>
      <c r="AY99" s="95" t="b">
        <f t="shared" si="36"/>
        <v>0</v>
      </c>
      <c r="AZ99" s="95" t="b">
        <f t="shared" si="37"/>
        <v>0</v>
      </c>
      <c r="BA99" s="95" t="b">
        <f t="shared" si="38"/>
        <v>0</v>
      </c>
      <c r="BB99" s="95" t="b">
        <f t="shared" si="39"/>
        <v>0</v>
      </c>
      <c r="BC99" s="95" t="b">
        <f t="shared" si="40"/>
        <v>0</v>
      </c>
    </row>
    <row r="100" spans="1:55" s="3" customFormat="1" ht="13.95" customHeight="1" x14ac:dyDescent="0.25">
      <c r="A100" s="30">
        <f>(A99+1)</f>
        <v>81</v>
      </c>
      <c r="B100" s="93"/>
      <c r="C100" s="52"/>
      <c r="D100" s="84"/>
      <c r="E100" s="84"/>
      <c r="F100" s="85"/>
      <c r="G100" s="102"/>
      <c r="H100" s="88"/>
      <c r="I100" s="88"/>
      <c r="J100" s="86" t="str">
        <f t="shared" si="26"/>
        <v/>
      </c>
      <c r="K100" s="85"/>
      <c r="L100" s="85"/>
      <c r="M100" s="87" t="str">
        <f t="shared" si="27"/>
        <v xml:space="preserve"> </v>
      </c>
      <c r="N100" s="88"/>
      <c r="O100" s="88"/>
      <c r="P100" s="88"/>
      <c r="Q100" s="88"/>
      <c r="R100" s="88"/>
      <c r="S100" s="89">
        <f t="shared" si="28"/>
        <v>0</v>
      </c>
      <c r="T100" s="90"/>
      <c r="U100" s="91"/>
      <c r="V100" s="89">
        <f t="shared" si="29"/>
        <v>0</v>
      </c>
      <c r="W100" s="88"/>
      <c r="X100" s="88"/>
      <c r="Y100" s="88"/>
      <c r="Z100" s="89">
        <f t="shared" si="30"/>
        <v>0</v>
      </c>
      <c r="AA100" s="92">
        <f t="shared" si="22"/>
        <v>0</v>
      </c>
      <c r="AB100" s="612"/>
      <c r="AC100" s="95" t="b">
        <f t="shared" si="31"/>
        <v>0</v>
      </c>
      <c r="AD100" s="95" t="b">
        <f t="shared" si="23"/>
        <v>0</v>
      </c>
      <c r="AE100" s="95" t="b">
        <f t="shared" si="24"/>
        <v>0</v>
      </c>
      <c r="AF100" s="95" t="b">
        <f t="shared" si="25"/>
        <v>0</v>
      </c>
      <c r="AG100" s="95">
        <f t="shared" si="32"/>
        <v>0</v>
      </c>
      <c r="AM100" s="44">
        <f t="shared" si="33"/>
        <v>0</v>
      </c>
      <c r="AT100" s="44">
        <f t="shared" si="34"/>
        <v>0</v>
      </c>
      <c r="AU100" s="264"/>
      <c r="AX100" s="95" t="b">
        <f t="shared" si="35"/>
        <v>0</v>
      </c>
      <c r="AY100" s="95" t="b">
        <f t="shared" si="36"/>
        <v>0</v>
      </c>
      <c r="AZ100" s="95" t="b">
        <f t="shared" si="37"/>
        <v>0</v>
      </c>
      <c r="BA100" s="95" t="b">
        <f t="shared" si="38"/>
        <v>0</v>
      </c>
      <c r="BB100" s="95" t="b">
        <f t="shared" si="39"/>
        <v>0</v>
      </c>
      <c r="BC100" s="95" t="b">
        <f t="shared" si="40"/>
        <v>0</v>
      </c>
    </row>
    <row r="101" spans="1:55" s="3" customFormat="1" ht="13.95" customHeight="1" x14ac:dyDescent="0.25">
      <c r="A101" s="30">
        <f>(A100+1)</f>
        <v>82</v>
      </c>
      <c r="B101" s="93"/>
      <c r="C101" s="52"/>
      <c r="D101" s="84"/>
      <c r="E101" s="84"/>
      <c r="F101" s="85"/>
      <c r="G101" s="102"/>
      <c r="H101" s="88"/>
      <c r="I101" s="88"/>
      <c r="J101" s="86" t="str">
        <f t="shared" si="26"/>
        <v/>
      </c>
      <c r="K101" s="85"/>
      <c r="L101" s="85"/>
      <c r="M101" s="87" t="str">
        <f t="shared" si="27"/>
        <v xml:space="preserve"> </v>
      </c>
      <c r="N101" s="88"/>
      <c r="O101" s="88"/>
      <c r="P101" s="88"/>
      <c r="Q101" s="88"/>
      <c r="R101" s="88"/>
      <c r="S101" s="89">
        <f t="shared" si="28"/>
        <v>0</v>
      </c>
      <c r="T101" s="90"/>
      <c r="U101" s="91"/>
      <c r="V101" s="89">
        <f t="shared" si="29"/>
        <v>0</v>
      </c>
      <c r="W101" s="88"/>
      <c r="X101" s="88"/>
      <c r="Y101" s="88"/>
      <c r="Z101" s="89">
        <f t="shared" si="30"/>
        <v>0</v>
      </c>
      <c r="AA101" s="92">
        <f t="shared" si="22"/>
        <v>0</v>
      </c>
      <c r="AB101" s="612"/>
      <c r="AC101" s="95" t="b">
        <f t="shared" si="31"/>
        <v>0</v>
      </c>
      <c r="AD101" s="95" t="b">
        <f t="shared" si="23"/>
        <v>0</v>
      </c>
      <c r="AE101" s="95" t="b">
        <f t="shared" si="24"/>
        <v>0</v>
      </c>
      <c r="AF101" s="95" t="b">
        <f t="shared" si="25"/>
        <v>0</v>
      </c>
      <c r="AG101" s="95">
        <f t="shared" si="32"/>
        <v>0</v>
      </c>
      <c r="AM101" s="44">
        <f t="shared" si="33"/>
        <v>0</v>
      </c>
      <c r="AT101" s="44">
        <f t="shared" si="34"/>
        <v>0</v>
      </c>
      <c r="AU101" s="264"/>
      <c r="AX101" s="95" t="b">
        <f t="shared" si="35"/>
        <v>0</v>
      </c>
      <c r="AY101" s="95" t="b">
        <f t="shared" si="36"/>
        <v>0</v>
      </c>
      <c r="AZ101" s="95" t="b">
        <f t="shared" si="37"/>
        <v>0</v>
      </c>
      <c r="BA101" s="95" t="b">
        <f t="shared" si="38"/>
        <v>0</v>
      </c>
      <c r="BB101" s="95" t="b">
        <f t="shared" si="39"/>
        <v>0</v>
      </c>
      <c r="BC101" s="95" t="b">
        <f t="shared" si="40"/>
        <v>0</v>
      </c>
    </row>
    <row r="102" spans="1:55" s="3" customFormat="1" ht="13.95" customHeight="1" x14ac:dyDescent="0.25">
      <c r="A102" s="30">
        <f>(A101+1)</f>
        <v>83</v>
      </c>
      <c r="B102" s="93"/>
      <c r="C102" s="52"/>
      <c r="D102" s="84"/>
      <c r="E102" s="84"/>
      <c r="F102" s="85"/>
      <c r="G102" s="102"/>
      <c r="H102" s="88"/>
      <c r="I102" s="88"/>
      <c r="J102" s="86" t="str">
        <f t="shared" si="26"/>
        <v/>
      </c>
      <c r="K102" s="85"/>
      <c r="L102" s="85"/>
      <c r="M102" s="87" t="str">
        <f t="shared" si="27"/>
        <v xml:space="preserve"> </v>
      </c>
      <c r="N102" s="88"/>
      <c r="O102" s="88"/>
      <c r="P102" s="88"/>
      <c r="Q102" s="88"/>
      <c r="R102" s="88"/>
      <c r="S102" s="89">
        <f t="shared" si="28"/>
        <v>0</v>
      </c>
      <c r="T102" s="90"/>
      <c r="U102" s="91"/>
      <c r="V102" s="89">
        <f t="shared" si="29"/>
        <v>0</v>
      </c>
      <c r="W102" s="88"/>
      <c r="X102" s="88"/>
      <c r="Y102" s="88"/>
      <c r="Z102" s="89">
        <f t="shared" si="30"/>
        <v>0</v>
      </c>
      <c r="AA102" s="92">
        <f t="shared" si="22"/>
        <v>0</v>
      </c>
      <c r="AB102" s="612"/>
      <c r="AC102" s="95" t="b">
        <f t="shared" si="31"/>
        <v>0</v>
      </c>
      <c r="AD102" s="95" t="b">
        <f t="shared" si="23"/>
        <v>0</v>
      </c>
      <c r="AE102" s="95" t="b">
        <f t="shared" si="24"/>
        <v>0</v>
      </c>
      <c r="AF102" s="95" t="b">
        <f t="shared" si="25"/>
        <v>0</v>
      </c>
      <c r="AG102" s="95">
        <f t="shared" si="32"/>
        <v>0</v>
      </c>
      <c r="AM102" s="44">
        <f t="shared" si="33"/>
        <v>0</v>
      </c>
      <c r="AT102" s="44">
        <f t="shared" si="34"/>
        <v>0</v>
      </c>
      <c r="AU102" s="264"/>
      <c r="AX102" s="95" t="b">
        <f t="shared" si="35"/>
        <v>0</v>
      </c>
      <c r="AY102" s="95" t="b">
        <f t="shared" si="36"/>
        <v>0</v>
      </c>
      <c r="AZ102" s="95" t="b">
        <f t="shared" si="37"/>
        <v>0</v>
      </c>
      <c r="BA102" s="95" t="b">
        <f t="shared" si="38"/>
        <v>0</v>
      </c>
      <c r="BB102" s="95" t="b">
        <f t="shared" si="39"/>
        <v>0</v>
      </c>
      <c r="BC102" s="95" t="b">
        <f t="shared" si="40"/>
        <v>0</v>
      </c>
    </row>
    <row r="103" spans="1:55" s="3" customFormat="1" ht="13.95" customHeight="1" x14ac:dyDescent="0.25">
      <c r="A103" s="30">
        <f t="shared" ref="A103:A119" si="41">(A102+1)</f>
        <v>84</v>
      </c>
      <c r="B103" s="93"/>
      <c r="C103" s="52"/>
      <c r="D103" s="84"/>
      <c r="E103" s="84"/>
      <c r="F103" s="85"/>
      <c r="G103" s="102"/>
      <c r="H103" s="88"/>
      <c r="I103" s="88"/>
      <c r="J103" s="86" t="str">
        <f t="shared" si="26"/>
        <v/>
      </c>
      <c r="K103" s="85"/>
      <c r="L103" s="85"/>
      <c r="M103" s="87" t="str">
        <f t="shared" si="27"/>
        <v xml:space="preserve"> </v>
      </c>
      <c r="N103" s="88"/>
      <c r="O103" s="88"/>
      <c r="P103" s="88"/>
      <c r="Q103" s="88"/>
      <c r="R103" s="88"/>
      <c r="S103" s="89">
        <f t="shared" si="28"/>
        <v>0</v>
      </c>
      <c r="T103" s="90"/>
      <c r="U103" s="91"/>
      <c r="V103" s="89">
        <f t="shared" si="29"/>
        <v>0</v>
      </c>
      <c r="W103" s="88"/>
      <c r="X103" s="88"/>
      <c r="Y103" s="88"/>
      <c r="Z103" s="89">
        <f t="shared" si="30"/>
        <v>0</v>
      </c>
      <c r="AA103" s="92">
        <f t="shared" si="22"/>
        <v>0</v>
      </c>
      <c r="AB103" s="612"/>
      <c r="AC103" s="95" t="b">
        <f t="shared" si="31"/>
        <v>0</v>
      </c>
      <c r="AD103" s="95" t="b">
        <f t="shared" si="23"/>
        <v>0</v>
      </c>
      <c r="AE103" s="95" t="b">
        <f t="shared" si="24"/>
        <v>0</v>
      </c>
      <c r="AF103" s="95" t="b">
        <f t="shared" si="25"/>
        <v>0</v>
      </c>
      <c r="AG103" s="95">
        <f t="shared" si="32"/>
        <v>0</v>
      </c>
      <c r="AM103" s="44">
        <f t="shared" si="33"/>
        <v>0</v>
      </c>
      <c r="AT103" s="44">
        <f t="shared" si="34"/>
        <v>0</v>
      </c>
      <c r="AU103" s="264"/>
      <c r="AX103" s="95" t="b">
        <f t="shared" si="35"/>
        <v>0</v>
      </c>
      <c r="AY103" s="95" t="b">
        <f t="shared" si="36"/>
        <v>0</v>
      </c>
      <c r="AZ103" s="95" t="b">
        <f t="shared" si="37"/>
        <v>0</v>
      </c>
      <c r="BA103" s="95" t="b">
        <f t="shared" si="38"/>
        <v>0</v>
      </c>
      <c r="BB103" s="95" t="b">
        <f t="shared" si="39"/>
        <v>0</v>
      </c>
      <c r="BC103" s="95" t="b">
        <f t="shared" si="40"/>
        <v>0</v>
      </c>
    </row>
    <row r="104" spans="1:55" s="3" customFormat="1" ht="13.95" customHeight="1" x14ac:dyDescent="0.25">
      <c r="A104" s="30">
        <f t="shared" si="41"/>
        <v>85</v>
      </c>
      <c r="B104" s="93"/>
      <c r="C104" s="52"/>
      <c r="D104" s="84"/>
      <c r="E104" s="84"/>
      <c r="F104" s="85"/>
      <c r="G104" s="102"/>
      <c r="H104" s="88"/>
      <c r="I104" s="88"/>
      <c r="J104" s="86" t="str">
        <f t="shared" si="26"/>
        <v/>
      </c>
      <c r="K104" s="85"/>
      <c r="L104" s="85"/>
      <c r="M104" s="87" t="str">
        <f t="shared" si="27"/>
        <v xml:space="preserve"> </v>
      </c>
      <c r="N104" s="88"/>
      <c r="O104" s="88"/>
      <c r="P104" s="88"/>
      <c r="Q104" s="88"/>
      <c r="R104" s="88"/>
      <c r="S104" s="89">
        <f t="shared" si="28"/>
        <v>0</v>
      </c>
      <c r="T104" s="90"/>
      <c r="U104" s="91"/>
      <c r="V104" s="89">
        <f t="shared" si="29"/>
        <v>0</v>
      </c>
      <c r="W104" s="88"/>
      <c r="X104" s="88"/>
      <c r="Y104" s="88"/>
      <c r="Z104" s="89">
        <f t="shared" si="30"/>
        <v>0</v>
      </c>
      <c r="AA104" s="92">
        <f t="shared" si="22"/>
        <v>0</v>
      </c>
      <c r="AB104" s="612"/>
      <c r="AC104" s="95" t="b">
        <f t="shared" si="31"/>
        <v>0</v>
      </c>
      <c r="AD104" s="95" t="b">
        <f t="shared" si="23"/>
        <v>0</v>
      </c>
      <c r="AE104" s="95" t="b">
        <f t="shared" si="24"/>
        <v>0</v>
      </c>
      <c r="AF104" s="95" t="b">
        <f t="shared" si="25"/>
        <v>0</v>
      </c>
      <c r="AG104" s="95">
        <f t="shared" si="32"/>
        <v>0</v>
      </c>
      <c r="AM104" s="44">
        <f t="shared" si="33"/>
        <v>0</v>
      </c>
      <c r="AT104" s="44">
        <f t="shared" si="34"/>
        <v>0</v>
      </c>
      <c r="AU104" s="264"/>
      <c r="AX104" s="95" t="b">
        <f t="shared" si="35"/>
        <v>0</v>
      </c>
      <c r="AY104" s="95" t="b">
        <f t="shared" si="36"/>
        <v>0</v>
      </c>
      <c r="AZ104" s="95" t="b">
        <f t="shared" si="37"/>
        <v>0</v>
      </c>
      <c r="BA104" s="95" t="b">
        <f t="shared" si="38"/>
        <v>0</v>
      </c>
      <c r="BB104" s="95" t="b">
        <f t="shared" si="39"/>
        <v>0</v>
      </c>
      <c r="BC104" s="95" t="b">
        <f t="shared" si="40"/>
        <v>0</v>
      </c>
    </row>
    <row r="105" spans="1:55" s="3" customFormat="1" ht="13.95" customHeight="1" x14ac:dyDescent="0.25">
      <c r="A105" s="30">
        <f t="shared" si="41"/>
        <v>86</v>
      </c>
      <c r="B105" s="93"/>
      <c r="C105" s="52"/>
      <c r="D105" s="84"/>
      <c r="E105" s="84"/>
      <c r="F105" s="85"/>
      <c r="G105" s="102"/>
      <c r="H105" s="88"/>
      <c r="I105" s="88"/>
      <c r="J105" s="86" t="str">
        <f t="shared" si="26"/>
        <v/>
      </c>
      <c r="K105" s="85"/>
      <c r="L105" s="85"/>
      <c r="M105" s="87" t="str">
        <f t="shared" si="27"/>
        <v xml:space="preserve"> </v>
      </c>
      <c r="N105" s="88"/>
      <c r="O105" s="88"/>
      <c r="P105" s="88"/>
      <c r="Q105" s="88"/>
      <c r="R105" s="88"/>
      <c r="S105" s="89">
        <f t="shared" si="28"/>
        <v>0</v>
      </c>
      <c r="T105" s="90"/>
      <c r="U105" s="91"/>
      <c r="V105" s="89">
        <f t="shared" si="29"/>
        <v>0</v>
      </c>
      <c r="W105" s="88"/>
      <c r="X105" s="88"/>
      <c r="Y105" s="88"/>
      <c r="Z105" s="89">
        <f t="shared" si="30"/>
        <v>0</v>
      </c>
      <c r="AA105" s="92">
        <f t="shared" si="22"/>
        <v>0</v>
      </c>
      <c r="AB105" s="612"/>
      <c r="AC105" s="95" t="b">
        <f t="shared" si="31"/>
        <v>0</v>
      </c>
      <c r="AD105" s="95" t="b">
        <f t="shared" si="23"/>
        <v>0</v>
      </c>
      <c r="AE105" s="95" t="b">
        <f t="shared" si="24"/>
        <v>0</v>
      </c>
      <c r="AF105" s="95" t="b">
        <f t="shared" si="25"/>
        <v>0</v>
      </c>
      <c r="AG105" s="95">
        <f t="shared" si="32"/>
        <v>0</v>
      </c>
      <c r="AM105" s="44">
        <f t="shared" si="33"/>
        <v>0</v>
      </c>
      <c r="AT105" s="44">
        <f t="shared" si="34"/>
        <v>0</v>
      </c>
      <c r="AU105" s="264"/>
      <c r="AX105" s="95" t="b">
        <f t="shared" si="35"/>
        <v>0</v>
      </c>
      <c r="AY105" s="95" t="b">
        <f t="shared" si="36"/>
        <v>0</v>
      </c>
      <c r="AZ105" s="95" t="b">
        <f t="shared" si="37"/>
        <v>0</v>
      </c>
      <c r="BA105" s="95" t="b">
        <f t="shared" si="38"/>
        <v>0</v>
      </c>
      <c r="BB105" s="95" t="b">
        <f t="shared" si="39"/>
        <v>0</v>
      </c>
      <c r="BC105" s="95" t="b">
        <f t="shared" si="40"/>
        <v>0</v>
      </c>
    </row>
    <row r="106" spans="1:55" s="3" customFormat="1" ht="13.95" customHeight="1" x14ac:dyDescent="0.25">
      <c r="A106" s="30">
        <f t="shared" si="41"/>
        <v>87</v>
      </c>
      <c r="B106" s="93"/>
      <c r="C106" s="52"/>
      <c r="D106" s="84"/>
      <c r="E106" s="84"/>
      <c r="F106" s="85"/>
      <c r="G106" s="102"/>
      <c r="H106" s="88"/>
      <c r="I106" s="88"/>
      <c r="J106" s="86" t="str">
        <f t="shared" si="26"/>
        <v/>
      </c>
      <c r="K106" s="85"/>
      <c r="L106" s="85"/>
      <c r="M106" s="87" t="str">
        <f t="shared" si="27"/>
        <v xml:space="preserve"> </v>
      </c>
      <c r="N106" s="88"/>
      <c r="O106" s="88"/>
      <c r="P106" s="88"/>
      <c r="Q106" s="88"/>
      <c r="R106" s="88"/>
      <c r="S106" s="89">
        <f t="shared" si="28"/>
        <v>0</v>
      </c>
      <c r="T106" s="90"/>
      <c r="U106" s="91"/>
      <c r="V106" s="89">
        <f t="shared" si="29"/>
        <v>0</v>
      </c>
      <c r="W106" s="88"/>
      <c r="X106" s="88"/>
      <c r="Y106" s="88"/>
      <c r="Z106" s="89">
        <f t="shared" si="30"/>
        <v>0</v>
      </c>
      <c r="AA106" s="92">
        <f t="shared" si="22"/>
        <v>0</v>
      </c>
      <c r="AB106" s="612"/>
      <c r="AC106" s="95" t="b">
        <f t="shared" si="31"/>
        <v>0</v>
      </c>
      <c r="AD106" s="95" t="b">
        <f t="shared" si="23"/>
        <v>0</v>
      </c>
      <c r="AE106" s="95" t="b">
        <f t="shared" si="24"/>
        <v>0</v>
      </c>
      <c r="AF106" s="95" t="b">
        <f t="shared" si="25"/>
        <v>0</v>
      </c>
      <c r="AG106" s="95">
        <f t="shared" si="32"/>
        <v>0</v>
      </c>
      <c r="AM106" s="44">
        <f t="shared" si="33"/>
        <v>0</v>
      </c>
      <c r="AT106" s="44">
        <f t="shared" si="34"/>
        <v>0</v>
      </c>
      <c r="AU106" s="264"/>
      <c r="AX106" s="95" t="b">
        <f t="shared" si="35"/>
        <v>0</v>
      </c>
      <c r="AY106" s="95" t="b">
        <f t="shared" si="36"/>
        <v>0</v>
      </c>
      <c r="AZ106" s="95" t="b">
        <f t="shared" si="37"/>
        <v>0</v>
      </c>
      <c r="BA106" s="95" t="b">
        <f t="shared" si="38"/>
        <v>0</v>
      </c>
      <c r="BB106" s="95" t="b">
        <f t="shared" si="39"/>
        <v>0</v>
      </c>
      <c r="BC106" s="95" t="b">
        <f t="shared" si="40"/>
        <v>0</v>
      </c>
    </row>
    <row r="107" spans="1:55" s="3" customFormat="1" ht="13.95" customHeight="1" x14ac:dyDescent="0.25">
      <c r="A107" s="30">
        <f t="shared" si="41"/>
        <v>88</v>
      </c>
      <c r="B107" s="93"/>
      <c r="C107" s="52"/>
      <c r="D107" s="84"/>
      <c r="E107" s="84"/>
      <c r="F107" s="85"/>
      <c r="G107" s="102"/>
      <c r="H107" s="88"/>
      <c r="I107" s="88"/>
      <c r="J107" s="86" t="str">
        <f t="shared" si="26"/>
        <v/>
      </c>
      <c r="K107" s="85"/>
      <c r="L107" s="85"/>
      <c r="M107" s="87" t="str">
        <f t="shared" si="27"/>
        <v xml:space="preserve"> </v>
      </c>
      <c r="N107" s="88"/>
      <c r="O107" s="88"/>
      <c r="P107" s="88"/>
      <c r="Q107" s="88"/>
      <c r="R107" s="88"/>
      <c r="S107" s="89">
        <f t="shared" si="28"/>
        <v>0</v>
      </c>
      <c r="T107" s="90"/>
      <c r="U107" s="91"/>
      <c r="V107" s="89">
        <f t="shared" si="29"/>
        <v>0</v>
      </c>
      <c r="W107" s="88"/>
      <c r="X107" s="88"/>
      <c r="Y107" s="88"/>
      <c r="Z107" s="89">
        <f t="shared" si="30"/>
        <v>0</v>
      </c>
      <c r="AA107" s="92">
        <f t="shared" si="22"/>
        <v>0</v>
      </c>
      <c r="AB107" s="612"/>
      <c r="AC107" s="95" t="b">
        <f t="shared" si="31"/>
        <v>0</v>
      </c>
      <c r="AD107" s="95" t="b">
        <f t="shared" si="23"/>
        <v>0</v>
      </c>
      <c r="AE107" s="95" t="b">
        <f t="shared" si="24"/>
        <v>0</v>
      </c>
      <c r="AF107" s="95" t="b">
        <f t="shared" si="25"/>
        <v>0</v>
      </c>
      <c r="AG107" s="95">
        <f t="shared" si="32"/>
        <v>0</v>
      </c>
      <c r="AM107" s="44">
        <f t="shared" si="33"/>
        <v>0</v>
      </c>
      <c r="AT107" s="44">
        <f t="shared" si="34"/>
        <v>0</v>
      </c>
      <c r="AU107" s="264"/>
      <c r="AX107" s="95" t="b">
        <f t="shared" si="35"/>
        <v>0</v>
      </c>
      <c r="AY107" s="95" t="b">
        <f t="shared" si="36"/>
        <v>0</v>
      </c>
      <c r="AZ107" s="95" t="b">
        <f t="shared" si="37"/>
        <v>0</v>
      </c>
      <c r="BA107" s="95" t="b">
        <f t="shared" si="38"/>
        <v>0</v>
      </c>
      <c r="BB107" s="95" t="b">
        <f t="shared" si="39"/>
        <v>0</v>
      </c>
      <c r="BC107" s="95" t="b">
        <f t="shared" si="40"/>
        <v>0</v>
      </c>
    </row>
    <row r="108" spans="1:55" s="3" customFormat="1" ht="13.95" customHeight="1" x14ac:dyDescent="0.25">
      <c r="A108" s="30">
        <f t="shared" si="41"/>
        <v>89</v>
      </c>
      <c r="B108" s="93"/>
      <c r="C108" s="52"/>
      <c r="D108" s="84"/>
      <c r="E108" s="84"/>
      <c r="F108" s="85"/>
      <c r="G108" s="102"/>
      <c r="H108" s="88"/>
      <c r="I108" s="88"/>
      <c r="J108" s="86" t="str">
        <f t="shared" si="26"/>
        <v/>
      </c>
      <c r="K108" s="85"/>
      <c r="L108" s="85"/>
      <c r="M108" s="87" t="str">
        <f t="shared" si="27"/>
        <v xml:space="preserve"> </v>
      </c>
      <c r="N108" s="88"/>
      <c r="O108" s="88"/>
      <c r="P108" s="88"/>
      <c r="Q108" s="88"/>
      <c r="R108" s="88"/>
      <c r="S108" s="89">
        <f t="shared" si="28"/>
        <v>0</v>
      </c>
      <c r="T108" s="90"/>
      <c r="U108" s="91"/>
      <c r="V108" s="89">
        <f t="shared" si="29"/>
        <v>0</v>
      </c>
      <c r="W108" s="88"/>
      <c r="X108" s="88"/>
      <c r="Y108" s="88"/>
      <c r="Z108" s="89">
        <f t="shared" si="30"/>
        <v>0</v>
      </c>
      <c r="AA108" s="92">
        <f t="shared" si="22"/>
        <v>0</v>
      </c>
      <c r="AB108" s="612"/>
      <c r="AC108" s="95" t="b">
        <f t="shared" si="31"/>
        <v>0</v>
      </c>
      <c r="AD108" s="95" t="b">
        <f t="shared" si="23"/>
        <v>0</v>
      </c>
      <c r="AE108" s="95" t="b">
        <f t="shared" si="24"/>
        <v>0</v>
      </c>
      <c r="AF108" s="95" t="b">
        <f t="shared" si="25"/>
        <v>0</v>
      </c>
      <c r="AG108" s="95">
        <f t="shared" si="32"/>
        <v>0</v>
      </c>
      <c r="AM108" s="44">
        <f t="shared" si="33"/>
        <v>0</v>
      </c>
      <c r="AT108" s="44">
        <f t="shared" si="34"/>
        <v>0</v>
      </c>
      <c r="AU108" s="264"/>
      <c r="AX108" s="95" t="b">
        <f t="shared" si="35"/>
        <v>0</v>
      </c>
      <c r="AY108" s="95" t="b">
        <f t="shared" si="36"/>
        <v>0</v>
      </c>
      <c r="AZ108" s="95" t="b">
        <f t="shared" si="37"/>
        <v>0</v>
      </c>
      <c r="BA108" s="95" t="b">
        <f t="shared" si="38"/>
        <v>0</v>
      </c>
      <c r="BB108" s="95" t="b">
        <f t="shared" si="39"/>
        <v>0</v>
      </c>
      <c r="BC108" s="95" t="b">
        <f t="shared" si="40"/>
        <v>0</v>
      </c>
    </row>
    <row r="109" spans="1:55" s="3" customFormat="1" ht="13.95" customHeight="1" x14ac:dyDescent="0.25">
      <c r="A109" s="30">
        <f t="shared" si="41"/>
        <v>90</v>
      </c>
      <c r="B109" s="93"/>
      <c r="C109" s="52"/>
      <c r="D109" s="84"/>
      <c r="E109" s="84"/>
      <c r="F109" s="85"/>
      <c r="G109" s="102"/>
      <c r="H109" s="88"/>
      <c r="I109" s="88"/>
      <c r="J109" s="86" t="str">
        <f t="shared" si="26"/>
        <v/>
      </c>
      <c r="K109" s="85"/>
      <c r="L109" s="85"/>
      <c r="M109" s="87" t="str">
        <f t="shared" si="27"/>
        <v xml:space="preserve"> </v>
      </c>
      <c r="N109" s="88"/>
      <c r="O109" s="88"/>
      <c r="P109" s="88"/>
      <c r="Q109" s="88"/>
      <c r="R109" s="88"/>
      <c r="S109" s="89">
        <f t="shared" si="28"/>
        <v>0</v>
      </c>
      <c r="T109" s="90"/>
      <c r="U109" s="91"/>
      <c r="V109" s="89">
        <f t="shared" si="29"/>
        <v>0</v>
      </c>
      <c r="W109" s="88"/>
      <c r="X109" s="88"/>
      <c r="Y109" s="88"/>
      <c r="Z109" s="89">
        <f t="shared" si="30"/>
        <v>0</v>
      </c>
      <c r="AA109" s="92">
        <f t="shared" si="22"/>
        <v>0</v>
      </c>
      <c r="AB109" s="612"/>
      <c r="AC109" s="95" t="b">
        <f t="shared" si="31"/>
        <v>0</v>
      </c>
      <c r="AD109" s="95" t="b">
        <f t="shared" si="23"/>
        <v>0</v>
      </c>
      <c r="AE109" s="95" t="b">
        <f t="shared" si="24"/>
        <v>0</v>
      </c>
      <c r="AF109" s="95" t="b">
        <f t="shared" si="25"/>
        <v>0</v>
      </c>
      <c r="AG109" s="95">
        <f t="shared" si="32"/>
        <v>0</v>
      </c>
      <c r="AM109" s="44">
        <f t="shared" si="33"/>
        <v>0</v>
      </c>
      <c r="AT109" s="44">
        <f t="shared" si="34"/>
        <v>0</v>
      </c>
      <c r="AU109" s="264"/>
      <c r="AX109" s="95" t="b">
        <f t="shared" si="35"/>
        <v>0</v>
      </c>
      <c r="AY109" s="95" t="b">
        <f t="shared" si="36"/>
        <v>0</v>
      </c>
      <c r="AZ109" s="95" t="b">
        <f t="shared" si="37"/>
        <v>0</v>
      </c>
      <c r="BA109" s="95" t="b">
        <f t="shared" si="38"/>
        <v>0</v>
      </c>
      <c r="BB109" s="95" t="b">
        <f t="shared" si="39"/>
        <v>0</v>
      </c>
      <c r="BC109" s="95" t="b">
        <f t="shared" si="40"/>
        <v>0</v>
      </c>
    </row>
    <row r="110" spans="1:55" s="3" customFormat="1" ht="13.95" customHeight="1" x14ac:dyDescent="0.25">
      <c r="A110" s="30">
        <f t="shared" si="41"/>
        <v>91</v>
      </c>
      <c r="B110" s="93"/>
      <c r="C110" s="52"/>
      <c r="D110" s="84"/>
      <c r="E110" s="84"/>
      <c r="F110" s="85"/>
      <c r="G110" s="102"/>
      <c r="H110" s="88"/>
      <c r="I110" s="88"/>
      <c r="J110" s="86" t="str">
        <f t="shared" si="26"/>
        <v/>
      </c>
      <c r="K110" s="85"/>
      <c r="L110" s="85"/>
      <c r="M110" s="87" t="str">
        <f t="shared" si="27"/>
        <v xml:space="preserve"> </v>
      </c>
      <c r="N110" s="88"/>
      <c r="O110" s="88"/>
      <c r="P110" s="88"/>
      <c r="Q110" s="88"/>
      <c r="R110" s="88"/>
      <c r="S110" s="89">
        <f t="shared" si="28"/>
        <v>0</v>
      </c>
      <c r="T110" s="90"/>
      <c r="U110" s="91"/>
      <c r="V110" s="89">
        <f t="shared" si="29"/>
        <v>0</v>
      </c>
      <c r="W110" s="88"/>
      <c r="X110" s="88"/>
      <c r="Y110" s="88"/>
      <c r="Z110" s="89">
        <f t="shared" si="30"/>
        <v>0</v>
      </c>
      <c r="AA110" s="92">
        <f t="shared" si="22"/>
        <v>0</v>
      </c>
      <c r="AB110" s="612"/>
      <c r="AC110" s="95" t="b">
        <f t="shared" si="31"/>
        <v>0</v>
      </c>
      <c r="AD110" s="95" t="b">
        <f t="shared" si="23"/>
        <v>0</v>
      </c>
      <c r="AE110" s="95" t="b">
        <f t="shared" si="24"/>
        <v>0</v>
      </c>
      <c r="AF110" s="95" t="b">
        <f t="shared" si="25"/>
        <v>0</v>
      </c>
      <c r="AG110" s="95">
        <f t="shared" si="32"/>
        <v>0</v>
      </c>
      <c r="AM110" s="44">
        <f t="shared" si="33"/>
        <v>0</v>
      </c>
      <c r="AT110" s="44">
        <f t="shared" si="34"/>
        <v>0</v>
      </c>
      <c r="AU110" s="264"/>
      <c r="AX110" s="95" t="b">
        <f t="shared" si="35"/>
        <v>0</v>
      </c>
      <c r="AY110" s="95" t="b">
        <f t="shared" si="36"/>
        <v>0</v>
      </c>
      <c r="AZ110" s="95" t="b">
        <f t="shared" si="37"/>
        <v>0</v>
      </c>
      <c r="BA110" s="95" t="b">
        <f t="shared" si="38"/>
        <v>0</v>
      </c>
      <c r="BB110" s="95" t="b">
        <f t="shared" si="39"/>
        <v>0</v>
      </c>
      <c r="BC110" s="95" t="b">
        <f t="shared" si="40"/>
        <v>0</v>
      </c>
    </row>
    <row r="111" spans="1:55" s="3" customFormat="1" ht="13.95" customHeight="1" x14ac:dyDescent="0.25">
      <c r="A111" s="30">
        <f t="shared" si="41"/>
        <v>92</v>
      </c>
      <c r="B111" s="93"/>
      <c r="C111" s="52"/>
      <c r="D111" s="84"/>
      <c r="E111" s="84"/>
      <c r="F111" s="85"/>
      <c r="G111" s="102"/>
      <c r="H111" s="88"/>
      <c r="I111" s="88"/>
      <c r="J111" s="86" t="str">
        <f t="shared" si="26"/>
        <v/>
      </c>
      <c r="K111" s="85"/>
      <c r="L111" s="85"/>
      <c r="M111" s="87" t="str">
        <f t="shared" si="27"/>
        <v xml:space="preserve"> </v>
      </c>
      <c r="N111" s="88"/>
      <c r="O111" s="88"/>
      <c r="P111" s="88"/>
      <c r="Q111" s="88"/>
      <c r="R111" s="88"/>
      <c r="S111" s="89">
        <f t="shared" si="28"/>
        <v>0</v>
      </c>
      <c r="T111" s="90"/>
      <c r="U111" s="91"/>
      <c r="V111" s="89">
        <f t="shared" si="29"/>
        <v>0</v>
      </c>
      <c r="W111" s="88"/>
      <c r="X111" s="88"/>
      <c r="Y111" s="88"/>
      <c r="Z111" s="89">
        <f t="shared" si="30"/>
        <v>0</v>
      </c>
      <c r="AA111" s="92">
        <f t="shared" si="22"/>
        <v>0</v>
      </c>
      <c r="AB111" s="612"/>
      <c r="AC111" s="95" t="b">
        <f t="shared" si="31"/>
        <v>0</v>
      </c>
      <c r="AD111" s="95" t="b">
        <f t="shared" si="23"/>
        <v>0</v>
      </c>
      <c r="AE111" s="95" t="b">
        <f t="shared" si="24"/>
        <v>0</v>
      </c>
      <c r="AF111" s="95" t="b">
        <f t="shared" si="25"/>
        <v>0</v>
      </c>
      <c r="AG111" s="95">
        <f t="shared" si="32"/>
        <v>0</v>
      </c>
      <c r="AM111" s="44">
        <f t="shared" si="33"/>
        <v>0</v>
      </c>
      <c r="AT111" s="44">
        <f t="shared" si="34"/>
        <v>0</v>
      </c>
      <c r="AU111" s="264"/>
      <c r="AX111" s="95" t="b">
        <f t="shared" si="35"/>
        <v>0</v>
      </c>
      <c r="AY111" s="95" t="b">
        <f t="shared" si="36"/>
        <v>0</v>
      </c>
      <c r="AZ111" s="95" t="b">
        <f t="shared" si="37"/>
        <v>0</v>
      </c>
      <c r="BA111" s="95" t="b">
        <f t="shared" si="38"/>
        <v>0</v>
      </c>
      <c r="BB111" s="95" t="b">
        <f t="shared" si="39"/>
        <v>0</v>
      </c>
      <c r="BC111" s="95" t="b">
        <f t="shared" si="40"/>
        <v>0</v>
      </c>
    </row>
    <row r="112" spans="1:55" s="3" customFormat="1" ht="13.95" customHeight="1" x14ac:dyDescent="0.25">
      <c r="A112" s="30">
        <f t="shared" si="41"/>
        <v>93</v>
      </c>
      <c r="B112" s="93"/>
      <c r="C112" s="52"/>
      <c r="D112" s="84"/>
      <c r="E112" s="84"/>
      <c r="F112" s="85"/>
      <c r="G112" s="102"/>
      <c r="H112" s="88"/>
      <c r="I112" s="88"/>
      <c r="J112" s="86" t="str">
        <f t="shared" si="26"/>
        <v/>
      </c>
      <c r="K112" s="85"/>
      <c r="L112" s="85"/>
      <c r="M112" s="87" t="str">
        <f t="shared" si="27"/>
        <v xml:space="preserve"> </v>
      </c>
      <c r="N112" s="88"/>
      <c r="O112" s="88"/>
      <c r="P112" s="88"/>
      <c r="Q112" s="88"/>
      <c r="R112" s="88"/>
      <c r="S112" s="89">
        <f t="shared" si="28"/>
        <v>0</v>
      </c>
      <c r="T112" s="90"/>
      <c r="U112" s="91"/>
      <c r="V112" s="89">
        <f t="shared" si="29"/>
        <v>0</v>
      </c>
      <c r="W112" s="88"/>
      <c r="X112" s="88"/>
      <c r="Y112" s="88"/>
      <c r="Z112" s="89">
        <f t="shared" si="30"/>
        <v>0</v>
      </c>
      <c r="AA112" s="92">
        <f t="shared" si="22"/>
        <v>0</v>
      </c>
      <c r="AB112" s="612"/>
      <c r="AC112" s="95" t="b">
        <f t="shared" si="31"/>
        <v>0</v>
      </c>
      <c r="AD112" s="95" t="b">
        <f t="shared" si="23"/>
        <v>0</v>
      </c>
      <c r="AE112" s="95" t="b">
        <f t="shared" si="24"/>
        <v>0</v>
      </c>
      <c r="AF112" s="95" t="b">
        <f t="shared" si="25"/>
        <v>0</v>
      </c>
      <c r="AG112" s="95">
        <f t="shared" si="32"/>
        <v>0</v>
      </c>
      <c r="AM112" s="44">
        <f t="shared" si="33"/>
        <v>0</v>
      </c>
      <c r="AT112" s="44">
        <f t="shared" si="34"/>
        <v>0</v>
      </c>
      <c r="AU112" s="264"/>
      <c r="AX112" s="95" t="b">
        <f t="shared" si="35"/>
        <v>0</v>
      </c>
      <c r="AY112" s="95" t="b">
        <f t="shared" si="36"/>
        <v>0</v>
      </c>
      <c r="AZ112" s="95" t="b">
        <f t="shared" si="37"/>
        <v>0</v>
      </c>
      <c r="BA112" s="95" t="b">
        <f t="shared" si="38"/>
        <v>0</v>
      </c>
      <c r="BB112" s="95" t="b">
        <f t="shared" si="39"/>
        <v>0</v>
      </c>
      <c r="BC112" s="95" t="b">
        <f t="shared" si="40"/>
        <v>0</v>
      </c>
    </row>
    <row r="113" spans="1:55" s="3" customFormat="1" ht="13.95" customHeight="1" x14ac:dyDescent="0.25">
      <c r="A113" s="30">
        <f t="shared" si="41"/>
        <v>94</v>
      </c>
      <c r="B113" s="93"/>
      <c r="C113" s="52"/>
      <c r="D113" s="84"/>
      <c r="E113" s="84"/>
      <c r="F113" s="85"/>
      <c r="G113" s="102"/>
      <c r="H113" s="88"/>
      <c r="I113" s="88"/>
      <c r="J113" s="86" t="str">
        <f t="shared" si="26"/>
        <v/>
      </c>
      <c r="K113" s="85"/>
      <c r="L113" s="85"/>
      <c r="M113" s="87" t="str">
        <f t="shared" si="27"/>
        <v xml:space="preserve"> </v>
      </c>
      <c r="N113" s="88"/>
      <c r="O113" s="88"/>
      <c r="P113" s="88"/>
      <c r="Q113" s="88"/>
      <c r="R113" s="88"/>
      <c r="S113" s="89">
        <f t="shared" si="28"/>
        <v>0</v>
      </c>
      <c r="T113" s="90"/>
      <c r="U113" s="91"/>
      <c r="V113" s="89">
        <f t="shared" si="29"/>
        <v>0</v>
      </c>
      <c r="W113" s="88"/>
      <c r="X113" s="88"/>
      <c r="Y113" s="88"/>
      <c r="Z113" s="89">
        <f t="shared" si="30"/>
        <v>0</v>
      </c>
      <c r="AA113" s="92">
        <f t="shared" si="22"/>
        <v>0</v>
      </c>
      <c r="AB113" s="612"/>
      <c r="AC113" s="95" t="b">
        <f t="shared" si="31"/>
        <v>0</v>
      </c>
      <c r="AD113" s="95" t="b">
        <f t="shared" si="23"/>
        <v>0</v>
      </c>
      <c r="AE113" s="95" t="b">
        <f t="shared" si="24"/>
        <v>0</v>
      </c>
      <c r="AF113" s="95" t="b">
        <f t="shared" si="25"/>
        <v>0</v>
      </c>
      <c r="AG113" s="95">
        <f t="shared" si="32"/>
        <v>0</v>
      </c>
      <c r="AM113" s="44">
        <f t="shared" si="33"/>
        <v>0</v>
      </c>
      <c r="AT113" s="44">
        <f t="shared" si="34"/>
        <v>0</v>
      </c>
      <c r="AU113" s="264"/>
      <c r="AX113" s="95" t="b">
        <f t="shared" si="35"/>
        <v>0</v>
      </c>
      <c r="AY113" s="95" t="b">
        <f t="shared" si="36"/>
        <v>0</v>
      </c>
      <c r="AZ113" s="95" t="b">
        <f t="shared" si="37"/>
        <v>0</v>
      </c>
      <c r="BA113" s="95" t="b">
        <f t="shared" si="38"/>
        <v>0</v>
      </c>
      <c r="BB113" s="95" t="b">
        <f t="shared" si="39"/>
        <v>0</v>
      </c>
      <c r="BC113" s="95" t="b">
        <f t="shared" si="40"/>
        <v>0</v>
      </c>
    </row>
    <row r="114" spans="1:55" s="3" customFormat="1" ht="13.95" customHeight="1" x14ac:dyDescent="0.25">
      <c r="A114" s="30">
        <f t="shared" si="41"/>
        <v>95</v>
      </c>
      <c r="B114" s="93"/>
      <c r="C114" s="52"/>
      <c r="D114" s="84"/>
      <c r="E114" s="84"/>
      <c r="F114" s="85"/>
      <c r="G114" s="102"/>
      <c r="H114" s="88"/>
      <c r="I114" s="88"/>
      <c r="J114" s="86" t="str">
        <f t="shared" si="26"/>
        <v/>
      </c>
      <c r="K114" s="85"/>
      <c r="L114" s="85"/>
      <c r="M114" s="87" t="str">
        <f t="shared" si="27"/>
        <v xml:space="preserve"> </v>
      </c>
      <c r="N114" s="88"/>
      <c r="O114" s="88"/>
      <c r="P114" s="88"/>
      <c r="Q114" s="88"/>
      <c r="R114" s="88"/>
      <c r="S114" s="89">
        <f t="shared" si="28"/>
        <v>0</v>
      </c>
      <c r="T114" s="90"/>
      <c r="U114" s="91"/>
      <c r="V114" s="89">
        <f t="shared" si="29"/>
        <v>0</v>
      </c>
      <c r="W114" s="88"/>
      <c r="X114" s="88"/>
      <c r="Y114" s="88"/>
      <c r="Z114" s="89">
        <f t="shared" si="30"/>
        <v>0</v>
      </c>
      <c r="AA114" s="92">
        <f t="shared" si="22"/>
        <v>0</v>
      </c>
      <c r="AB114" s="612"/>
      <c r="AC114" s="95" t="b">
        <f t="shared" si="31"/>
        <v>0</v>
      </c>
      <c r="AD114" s="95" t="b">
        <f t="shared" si="23"/>
        <v>0</v>
      </c>
      <c r="AE114" s="95" t="b">
        <f t="shared" si="24"/>
        <v>0</v>
      </c>
      <c r="AF114" s="95" t="b">
        <f t="shared" si="25"/>
        <v>0</v>
      </c>
      <c r="AG114" s="95">
        <f t="shared" si="32"/>
        <v>0</v>
      </c>
      <c r="AM114" s="44">
        <f t="shared" si="33"/>
        <v>0</v>
      </c>
      <c r="AT114" s="44">
        <f t="shared" si="34"/>
        <v>0</v>
      </c>
      <c r="AU114" s="264"/>
      <c r="AX114" s="95" t="b">
        <f t="shared" si="35"/>
        <v>0</v>
      </c>
      <c r="AY114" s="95" t="b">
        <f t="shared" si="36"/>
        <v>0</v>
      </c>
      <c r="AZ114" s="95" t="b">
        <f t="shared" si="37"/>
        <v>0</v>
      </c>
      <c r="BA114" s="95" t="b">
        <f t="shared" si="38"/>
        <v>0</v>
      </c>
      <c r="BB114" s="95" t="b">
        <f t="shared" si="39"/>
        <v>0</v>
      </c>
      <c r="BC114" s="95" t="b">
        <f t="shared" si="40"/>
        <v>0</v>
      </c>
    </row>
    <row r="115" spans="1:55" s="3" customFormat="1" ht="13.95" customHeight="1" x14ac:dyDescent="0.25">
      <c r="A115" s="30">
        <f t="shared" si="41"/>
        <v>96</v>
      </c>
      <c r="B115" s="93"/>
      <c r="C115" s="52"/>
      <c r="D115" s="84"/>
      <c r="E115" s="84"/>
      <c r="F115" s="85"/>
      <c r="G115" s="102"/>
      <c r="H115" s="88"/>
      <c r="I115" s="88"/>
      <c r="J115" s="86" t="str">
        <f t="shared" si="26"/>
        <v/>
      </c>
      <c r="K115" s="85"/>
      <c r="L115" s="85"/>
      <c r="M115" s="87" t="str">
        <f t="shared" si="27"/>
        <v xml:space="preserve"> </v>
      </c>
      <c r="N115" s="88"/>
      <c r="O115" s="88"/>
      <c r="P115" s="88"/>
      <c r="Q115" s="88"/>
      <c r="R115" s="88"/>
      <c r="S115" s="89">
        <f t="shared" si="28"/>
        <v>0</v>
      </c>
      <c r="T115" s="90"/>
      <c r="U115" s="91"/>
      <c r="V115" s="89">
        <f t="shared" si="29"/>
        <v>0</v>
      </c>
      <c r="W115" s="88"/>
      <c r="X115" s="88"/>
      <c r="Y115" s="88"/>
      <c r="Z115" s="89">
        <f t="shared" si="30"/>
        <v>0</v>
      </c>
      <c r="AA115" s="92">
        <f t="shared" si="22"/>
        <v>0</v>
      </c>
      <c r="AB115" s="612"/>
      <c r="AC115" s="95" t="b">
        <f t="shared" si="31"/>
        <v>0</v>
      </c>
      <c r="AD115" s="95" t="b">
        <f t="shared" si="23"/>
        <v>0</v>
      </c>
      <c r="AE115" s="95" t="b">
        <f t="shared" si="24"/>
        <v>0</v>
      </c>
      <c r="AF115" s="95" t="b">
        <f t="shared" si="25"/>
        <v>0</v>
      </c>
      <c r="AG115" s="95">
        <f t="shared" si="32"/>
        <v>0</v>
      </c>
      <c r="AM115" s="44">
        <f t="shared" si="33"/>
        <v>0</v>
      </c>
      <c r="AT115" s="44">
        <f t="shared" si="34"/>
        <v>0</v>
      </c>
      <c r="AU115" s="264"/>
      <c r="AX115" s="95" t="b">
        <f t="shared" si="35"/>
        <v>0</v>
      </c>
      <c r="AY115" s="95" t="b">
        <f t="shared" si="36"/>
        <v>0</v>
      </c>
      <c r="AZ115" s="95" t="b">
        <f t="shared" si="37"/>
        <v>0</v>
      </c>
      <c r="BA115" s="95" t="b">
        <f t="shared" si="38"/>
        <v>0</v>
      </c>
      <c r="BB115" s="95" t="b">
        <f t="shared" si="39"/>
        <v>0</v>
      </c>
      <c r="BC115" s="95" t="b">
        <f t="shared" si="40"/>
        <v>0</v>
      </c>
    </row>
    <row r="116" spans="1:55" s="3" customFormat="1" ht="13.95" customHeight="1" x14ac:dyDescent="0.25">
      <c r="A116" s="30">
        <f t="shared" si="41"/>
        <v>97</v>
      </c>
      <c r="B116" s="93"/>
      <c r="C116" s="52"/>
      <c r="D116" s="84"/>
      <c r="E116" s="84"/>
      <c r="F116" s="85"/>
      <c r="G116" s="102"/>
      <c r="H116" s="88"/>
      <c r="I116" s="88"/>
      <c r="J116" s="86" t="str">
        <f t="shared" si="26"/>
        <v/>
      </c>
      <c r="K116" s="85"/>
      <c r="L116" s="85"/>
      <c r="M116" s="87" t="str">
        <f t="shared" si="27"/>
        <v xml:space="preserve"> </v>
      </c>
      <c r="N116" s="88"/>
      <c r="O116" s="88"/>
      <c r="P116" s="88"/>
      <c r="Q116" s="88"/>
      <c r="R116" s="88"/>
      <c r="S116" s="89">
        <f t="shared" si="28"/>
        <v>0</v>
      </c>
      <c r="T116" s="90"/>
      <c r="U116" s="91"/>
      <c r="V116" s="89">
        <f t="shared" si="29"/>
        <v>0</v>
      </c>
      <c r="W116" s="88"/>
      <c r="X116" s="88"/>
      <c r="Y116" s="88"/>
      <c r="Z116" s="89">
        <f t="shared" si="30"/>
        <v>0</v>
      </c>
      <c r="AA116" s="92">
        <f t="shared" ref="AA116:AA147" si="42">IF(G116&gt;0,(Z116/(G116/12)),0)</f>
        <v>0</v>
      </c>
      <c r="AB116" s="612"/>
      <c r="AC116" s="95" t="b">
        <f t="shared" si="31"/>
        <v>0</v>
      </c>
      <c r="AD116" s="95" t="b">
        <f t="shared" si="23"/>
        <v>0</v>
      </c>
      <c r="AE116" s="95" t="b">
        <f t="shared" si="24"/>
        <v>0</v>
      </c>
      <c r="AF116" s="95" t="b">
        <f t="shared" si="25"/>
        <v>0</v>
      </c>
      <c r="AG116" s="95">
        <f t="shared" si="32"/>
        <v>0</v>
      </c>
      <c r="AM116" s="44">
        <f t="shared" si="33"/>
        <v>0</v>
      </c>
      <c r="AT116" s="44">
        <f t="shared" si="34"/>
        <v>0</v>
      </c>
      <c r="AU116" s="264"/>
      <c r="AX116" s="95" t="b">
        <f t="shared" si="35"/>
        <v>0</v>
      </c>
      <c r="AY116" s="95" t="b">
        <f t="shared" si="36"/>
        <v>0</v>
      </c>
      <c r="AZ116" s="95" t="b">
        <f t="shared" si="37"/>
        <v>0</v>
      </c>
      <c r="BA116" s="95" t="b">
        <f t="shared" si="38"/>
        <v>0</v>
      </c>
      <c r="BB116" s="95" t="b">
        <f t="shared" si="39"/>
        <v>0</v>
      </c>
      <c r="BC116" s="95" t="b">
        <f t="shared" si="40"/>
        <v>0</v>
      </c>
    </row>
    <row r="117" spans="1:55" s="3" customFormat="1" ht="13.95" customHeight="1" x14ac:dyDescent="0.25">
      <c r="A117" s="30">
        <f t="shared" si="41"/>
        <v>98</v>
      </c>
      <c r="B117" s="93"/>
      <c r="C117" s="52"/>
      <c r="D117" s="84"/>
      <c r="E117" s="84"/>
      <c r="F117" s="85"/>
      <c r="G117" s="102"/>
      <c r="H117" s="88"/>
      <c r="I117" s="88"/>
      <c r="J117" s="86" t="str">
        <f t="shared" si="26"/>
        <v/>
      </c>
      <c r="K117" s="85"/>
      <c r="L117" s="85"/>
      <c r="M117" s="87" t="str">
        <f t="shared" si="27"/>
        <v xml:space="preserve"> </v>
      </c>
      <c r="N117" s="88"/>
      <c r="O117" s="88"/>
      <c r="P117" s="88"/>
      <c r="Q117" s="88"/>
      <c r="R117" s="88"/>
      <c r="S117" s="89">
        <f t="shared" si="28"/>
        <v>0</v>
      </c>
      <c r="T117" s="90"/>
      <c r="U117" s="91"/>
      <c r="V117" s="89">
        <f t="shared" si="29"/>
        <v>0</v>
      </c>
      <c r="W117" s="88"/>
      <c r="X117" s="88"/>
      <c r="Y117" s="88"/>
      <c r="Z117" s="89">
        <f t="shared" si="30"/>
        <v>0</v>
      </c>
      <c r="AA117" s="92">
        <f t="shared" si="42"/>
        <v>0</v>
      </c>
      <c r="AB117" s="612"/>
      <c r="AC117" s="95" t="b">
        <f t="shared" si="31"/>
        <v>0</v>
      </c>
      <c r="AD117" s="95" t="b">
        <f t="shared" si="23"/>
        <v>0</v>
      </c>
      <c r="AE117" s="95" t="b">
        <f t="shared" si="24"/>
        <v>0</v>
      </c>
      <c r="AF117" s="95" t="b">
        <f t="shared" si="25"/>
        <v>0</v>
      </c>
      <c r="AG117" s="95">
        <f t="shared" si="32"/>
        <v>0</v>
      </c>
      <c r="AM117" s="44">
        <f t="shared" si="33"/>
        <v>0</v>
      </c>
      <c r="AT117" s="44">
        <f t="shared" si="34"/>
        <v>0</v>
      </c>
      <c r="AU117" s="264"/>
      <c r="AX117" s="95" t="b">
        <f t="shared" si="35"/>
        <v>0</v>
      </c>
      <c r="AY117" s="95" t="b">
        <f t="shared" si="36"/>
        <v>0</v>
      </c>
      <c r="AZ117" s="95" t="b">
        <f t="shared" si="37"/>
        <v>0</v>
      </c>
      <c r="BA117" s="95" t="b">
        <f t="shared" si="38"/>
        <v>0</v>
      </c>
      <c r="BB117" s="95" t="b">
        <f t="shared" si="39"/>
        <v>0</v>
      </c>
      <c r="BC117" s="95" t="b">
        <f t="shared" si="40"/>
        <v>0</v>
      </c>
    </row>
    <row r="118" spans="1:55" s="3" customFormat="1" ht="13.95" customHeight="1" x14ac:dyDescent="0.25">
      <c r="A118" s="30">
        <f t="shared" si="41"/>
        <v>99</v>
      </c>
      <c r="B118" s="93"/>
      <c r="C118" s="52"/>
      <c r="D118" s="84"/>
      <c r="E118" s="84"/>
      <c r="F118" s="85"/>
      <c r="G118" s="102"/>
      <c r="H118" s="88"/>
      <c r="I118" s="88"/>
      <c r="J118" s="86" t="str">
        <f t="shared" si="26"/>
        <v/>
      </c>
      <c r="K118" s="85"/>
      <c r="L118" s="85"/>
      <c r="M118" s="87" t="str">
        <f t="shared" si="27"/>
        <v xml:space="preserve"> </v>
      </c>
      <c r="N118" s="88"/>
      <c r="O118" s="88"/>
      <c r="P118" s="88"/>
      <c r="Q118" s="88"/>
      <c r="R118" s="88"/>
      <c r="S118" s="89">
        <f t="shared" si="28"/>
        <v>0</v>
      </c>
      <c r="T118" s="90"/>
      <c r="U118" s="91"/>
      <c r="V118" s="89">
        <f t="shared" si="29"/>
        <v>0</v>
      </c>
      <c r="W118" s="88"/>
      <c r="X118" s="88"/>
      <c r="Y118" s="88"/>
      <c r="Z118" s="89">
        <f t="shared" si="30"/>
        <v>0</v>
      </c>
      <c r="AA118" s="92">
        <f t="shared" si="42"/>
        <v>0</v>
      </c>
      <c r="AB118" s="612"/>
      <c r="AC118" s="95" t="b">
        <f t="shared" si="31"/>
        <v>0</v>
      </c>
      <c r="AD118" s="95" t="b">
        <f t="shared" si="23"/>
        <v>0</v>
      </c>
      <c r="AE118" s="95" t="b">
        <f t="shared" si="24"/>
        <v>0</v>
      </c>
      <c r="AF118" s="95" t="b">
        <f t="shared" si="25"/>
        <v>0</v>
      </c>
      <c r="AG118" s="95">
        <f t="shared" si="32"/>
        <v>0</v>
      </c>
      <c r="AM118" s="44">
        <f t="shared" si="33"/>
        <v>0</v>
      </c>
      <c r="AT118" s="44">
        <f t="shared" si="34"/>
        <v>0</v>
      </c>
      <c r="AU118" s="264"/>
      <c r="AX118" s="95" t="b">
        <f t="shared" si="35"/>
        <v>0</v>
      </c>
      <c r="AY118" s="95" t="b">
        <f t="shared" si="36"/>
        <v>0</v>
      </c>
      <c r="AZ118" s="95" t="b">
        <f t="shared" si="37"/>
        <v>0</v>
      </c>
      <c r="BA118" s="95" t="b">
        <f t="shared" si="38"/>
        <v>0</v>
      </c>
      <c r="BB118" s="95" t="b">
        <f t="shared" si="39"/>
        <v>0</v>
      </c>
      <c r="BC118" s="95" t="b">
        <f t="shared" si="40"/>
        <v>0</v>
      </c>
    </row>
    <row r="119" spans="1:55" s="3" customFormat="1" ht="13.95" customHeight="1" x14ac:dyDescent="0.25">
      <c r="A119" s="30">
        <f t="shared" si="41"/>
        <v>100</v>
      </c>
      <c r="B119" s="93"/>
      <c r="C119" s="52"/>
      <c r="D119" s="84"/>
      <c r="E119" s="84"/>
      <c r="F119" s="85"/>
      <c r="G119" s="102"/>
      <c r="H119" s="88"/>
      <c r="I119" s="88"/>
      <c r="J119" s="86" t="str">
        <f t="shared" si="26"/>
        <v/>
      </c>
      <c r="K119" s="85"/>
      <c r="L119" s="85"/>
      <c r="M119" s="87" t="str">
        <f t="shared" si="27"/>
        <v xml:space="preserve"> </v>
      </c>
      <c r="N119" s="88"/>
      <c r="O119" s="88"/>
      <c r="P119" s="88"/>
      <c r="Q119" s="88"/>
      <c r="R119" s="88"/>
      <c r="S119" s="89">
        <f t="shared" si="28"/>
        <v>0</v>
      </c>
      <c r="T119" s="90"/>
      <c r="U119" s="91"/>
      <c r="V119" s="89">
        <f t="shared" si="29"/>
        <v>0</v>
      </c>
      <c r="W119" s="88"/>
      <c r="X119" s="88"/>
      <c r="Y119" s="88"/>
      <c r="Z119" s="89">
        <f t="shared" si="30"/>
        <v>0</v>
      </c>
      <c r="AA119" s="92">
        <f t="shared" si="42"/>
        <v>0</v>
      </c>
      <c r="AB119" s="612"/>
      <c r="AC119" s="95" t="b">
        <f t="shared" si="31"/>
        <v>0</v>
      </c>
      <c r="AD119" s="95" t="b">
        <f t="shared" si="23"/>
        <v>0</v>
      </c>
      <c r="AE119" s="95" t="b">
        <f t="shared" si="24"/>
        <v>0</v>
      </c>
      <c r="AF119" s="95" t="b">
        <f t="shared" si="25"/>
        <v>0</v>
      </c>
      <c r="AG119" s="95">
        <f t="shared" si="32"/>
        <v>0</v>
      </c>
      <c r="AM119" s="44">
        <f t="shared" si="33"/>
        <v>0</v>
      </c>
      <c r="AT119" s="44">
        <f t="shared" si="34"/>
        <v>0</v>
      </c>
      <c r="AU119" s="264"/>
      <c r="AX119" s="95" t="b">
        <f t="shared" si="35"/>
        <v>0</v>
      </c>
      <c r="AY119" s="95" t="b">
        <f t="shared" si="36"/>
        <v>0</v>
      </c>
      <c r="AZ119" s="95" t="b">
        <f t="shared" si="37"/>
        <v>0</v>
      </c>
      <c r="BA119" s="95" t="b">
        <f t="shared" si="38"/>
        <v>0</v>
      </c>
      <c r="BB119" s="95" t="b">
        <f t="shared" si="39"/>
        <v>0</v>
      </c>
      <c r="BC119" s="95" t="b">
        <f t="shared" si="40"/>
        <v>0</v>
      </c>
    </row>
    <row r="120" spans="1:55" s="3" customFormat="1" ht="13.95" customHeight="1" x14ac:dyDescent="0.25">
      <c r="A120" s="30">
        <f t="shared" ref="A120:A183" si="43">(A119+1)</f>
        <v>101</v>
      </c>
      <c r="B120" s="93"/>
      <c r="C120" s="52"/>
      <c r="D120" s="84"/>
      <c r="E120" s="84"/>
      <c r="F120" s="85"/>
      <c r="G120" s="102"/>
      <c r="H120" s="88"/>
      <c r="I120" s="88"/>
      <c r="J120" s="86" t="str">
        <f t="shared" si="26"/>
        <v/>
      </c>
      <c r="K120" s="85"/>
      <c r="L120" s="85"/>
      <c r="M120" s="87" t="str">
        <f t="shared" si="27"/>
        <v xml:space="preserve"> </v>
      </c>
      <c r="N120" s="88"/>
      <c r="O120" s="88"/>
      <c r="P120" s="88"/>
      <c r="Q120" s="88"/>
      <c r="R120" s="88"/>
      <c r="S120" s="89">
        <f t="shared" si="28"/>
        <v>0</v>
      </c>
      <c r="T120" s="90"/>
      <c r="U120" s="91"/>
      <c r="V120" s="89">
        <f t="shared" si="29"/>
        <v>0</v>
      </c>
      <c r="W120" s="88"/>
      <c r="X120" s="88"/>
      <c r="Y120" s="88"/>
      <c r="Z120" s="89">
        <f t="shared" ref="Z120:Z183" si="44">SUM(V120:Y120)</f>
        <v>0</v>
      </c>
      <c r="AA120" s="92">
        <f t="shared" si="42"/>
        <v>0</v>
      </c>
      <c r="AB120" s="612"/>
      <c r="AC120" s="95" t="b">
        <f t="shared" si="31"/>
        <v>0</v>
      </c>
      <c r="AD120" s="95" t="b">
        <f t="shared" si="23"/>
        <v>0</v>
      </c>
      <c r="AE120" s="95" t="b">
        <f t="shared" si="24"/>
        <v>0</v>
      </c>
      <c r="AF120" s="95" t="b">
        <f t="shared" si="25"/>
        <v>0</v>
      </c>
      <c r="AG120" s="95">
        <f t="shared" si="32"/>
        <v>0</v>
      </c>
      <c r="AM120" s="44">
        <f t="shared" si="33"/>
        <v>0</v>
      </c>
      <c r="AT120" s="44">
        <f t="shared" si="34"/>
        <v>0</v>
      </c>
      <c r="AU120" s="264"/>
      <c r="AX120" s="95" t="b">
        <f t="shared" si="35"/>
        <v>0</v>
      </c>
      <c r="AY120" s="95" t="b">
        <f t="shared" si="36"/>
        <v>0</v>
      </c>
      <c r="AZ120" s="95" t="b">
        <f t="shared" si="37"/>
        <v>0</v>
      </c>
      <c r="BA120" s="95" t="b">
        <f t="shared" si="38"/>
        <v>0</v>
      </c>
      <c r="BB120" s="95" t="b">
        <f t="shared" si="39"/>
        <v>0</v>
      </c>
      <c r="BC120" s="95" t="b">
        <f t="shared" si="40"/>
        <v>0</v>
      </c>
    </row>
    <row r="121" spans="1:55" s="2" customFormat="1" ht="15" customHeight="1" x14ac:dyDescent="0.25">
      <c r="A121" s="30">
        <f t="shared" si="43"/>
        <v>102</v>
      </c>
      <c r="B121" s="93"/>
      <c r="C121" s="52"/>
      <c r="D121" s="84"/>
      <c r="E121" s="84"/>
      <c r="F121" s="85"/>
      <c r="G121" s="102"/>
      <c r="H121" s="88"/>
      <c r="I121" s="88"/>
      <c r="J121" s="86" t="str">
        <f t="shared" si="26"/>
        <v/>
      </c>
      <c r="K121" s="85"/>
      <c r="L121" s="85"/>
      <c r="M121" s="87" t="str">
        <f t="shared" si="27"/>
        <v xml:space="preserve"> </v>
      </c>
      <c r="N121" s="88"/>
      <c r="O121" s="88"/>
      <c r="P121" s="88"/>
      <c r="Q121" s="88"/>
      <c r="R121" s="88"/>
      <c r="S121" s="89">
        <f t="shared" si="28"/>
        <v>0</v>
      </c>
      <c r="T121" s="90"/>
      <c r="U121" s="91"/>
      <c r="V121" s="89">
        <f t="shared" si="29"/>
        <v>0</v>
      </c>
      <c r="W121" s="88"/>
      <c r="X121" s="88"/>
      <c r="Y121" s="88"/>
      <c r="Z121" s="89">
        <f t="shared" si="44"/>
        <v>0</v>
      </c>
      <c r="AA121" s="92">
        <f t="shared" si="42"/>
        <v>0</v>
      </c>
      <c r="AB121" s="612"/>
      <c r="AC121" s="95" t="b">
        <f t="shared" si="31"/>
        <v>0</v>
      </c>
      <c r="AD121" s="95" t="b">
        <f t="shared" si="23"/>
        <v>0</v>
      </c>
      <c r="AE121" s="95" t="b">
        <f t="shared" si="24"/>
        <v>0</v>
      </c>
      <c r="AF121" s="95" t="b">
        <f t="shared" si="25"/>
        <v>0</v>
      </c>
      <c r="AG121" s="95">
        <f t="shared" si="32"/>
        <v>0</v>
      </c>
      <c r="AM121" s="44">
        <f t="shared" si="33"/>
        <v>0</v>
      </c>
      <c r="AO121" s="3"/>
      <c r="AT121" s="44">
        <f t="shared" si="34"/>
        <v>0</v>
      </c>
      <c r="AU121" s="262"/>
      <c r="AX121" s="95" t="b">
        <f t="shared" si="35"/>
        <v>0</v>
      </c>
      <c r="AY121" s="95" t="b">
        <f t="shared" si="36"/>
        <v>0</v>
      </c>
      <c r="AZ121" s="95" t="b">
        <f t="shared" si="37"/>
        <v>0</v>
      </c>
      <c r="BA121" s="95" t="b">
        <f t="shared" si="38"/>
        <v>0</v>
      </c>
      <c r="BB121" s="95" t="b">
        <f t="shared" si="39"/>
        <v>0</v>
      </c>
      <c r="BC121" s="95" t="b">
        <f t="shared" si="40"/>
        <v>0</v>
      </c>
    </row>
    <row r="122" spans="1:55" s="2" customFormat="1" ht="15" customHeight="1" x14ac:dyDescent="0.25">
      <c r="A122" s="30">
        <f t="shared" si="43"/>
        <v>103</v>
      </c>
      <c r="B122" s="93"/>
      <c r="C122" s="52"/>
      <c r="D122" s="84"/>
      <c r="E122" s="84"/>
      <c r="F122" s="85"/>
      <c r="G122" s="102"/>
      <c r="H122" s="88"/>
      <c r="I122" s="88"/>
      <c r="J122" s="86" t="str">
        <f t="shared" si="26"/>
        <v/>
      </c>
      <c r="K122" s="85"/>
      <c r="L122" s="85"/>
      <c r="M122" s="87" t="str">
        <f t="shared" si="27"/>
        <v xml:space="preserve"> </v>
      </c>
      <c r="N122" s="88"/>
      <c r="O122" s="88"/>
      <c r="P122" s="88"/>
      <c r="Q122" s="88"/>
      <c r="R122" s="88"/>
      <c r="S122" s="89">
        <f t="shared" si="28"/>
        <v>0</v>
      </c>
      <c r="T122" s="90"/>
      <c r="U122" s="91"/>
      <c r="V122" s="89">
        <f t="shared" si="29"/>
        <v>0</v>
      </c>
      <c r="W122" s="88"/>
      <c r="X122" s="88"/>
      <c r="Y122" s="88"/>
      <c r="Z122" s="89">
        <f t="shared" si="44"/>
        <v>0</v>
      </c>
      <c r="AA122" s="92">
        <f t="shared" si="42"/>
        <v>0</v>
      </c>
      <c r="AB122" s="612"/>
      <c r="AC122" s="95" t="b">
        <f t="shared" si="31"/>
        <v>0</v>
      </c>
      <c r="AD122" s="95" t="b">
        <f t="shared" si="23"/>
        <v>0</v>
      </c>
      <c r="AE122" s="95" t="b">
        <f t="shared" si="24"/>
        <v>0</v>
      </c>
      <c r="AF122" s="95" t="b">
        <f t="shared" si="25"/>
        <v>0</v>
      </c>
      <c r="AG122" s="95">
        <f t="shared" si="32"/>
        <v>0</v>
      </c>
      <c r="AM122" s="44">
        <f t="shared" si="33"/>
        <v>0</v>
      </c>
      <c r="AT122" s="44">
        <f t="shared" si="34"/>
        <v>0</v>
      </c>
      <c r="AU122" s="262"/>
      <c r="AX122" s="95" t="b">
        <f t="shared" si="35"/>
        <v>0</v>
      </c>
      <c r="AY122" s="95" t="b">
        <f t="shared" si="36"/>
        <v>0</v>
      </c>
      <c r="AZ122" s="95" t="b">
        <f t="shared" si="37"/>
        <v>0</v>
      </c>
      <c r="BA122" s="95" t="b">
        <f t="shared" si="38"/>
        <v>0</v>
      </c>
      <c r="BB122" s="95" t="b">
        <f t="shared" si="39"/>
        <v>0</v>
      </c>
      <c r="BC122" s="95" t="b">
        <f t="shared" si="40"/>
        <v>0</v>
      </c>
    </row>
    <row r="123" spans="1:55" s="2" customFormat="1" ht="15" customHeight="1" x14ac:dyDescent="0.25">
      <c r="A123" s="30">
        <f t="shared" si="43"/>
        <v>104</v>
      </c>
      <c r="B123" s="93"/>
      <c r="C123" s="52"/>
      <c r="D123" s="84"/>
      <c r="E123" s="84"/>
      <c r="F123" s="85"/>
      <c r="G123" s="102"/>
      <c r="H123" s="88"/>
      <c r="I123" s="88"/>
      <c r="J123" s="86" t="str">
        <f t="shared" si="26"/>
        <v/>
      </c>
      <c r="K123" s="85"/>
      <c r="L123" s="85"/>
      <c r="M123" s="87" t="str">
        <f t="shared" si="27"/>
        <v xml:space="preserve"> </v>
      </c>
      <c r="N123" s="88"/>
      <c r="O123" s="88"/>
      <c r="P123" s="88"/>
      <c r="Q123" s="88"/>
      <c r="R123" s="88"/>
      <c r="S123" s="89">
        <f t="shared" si="28"/>
        <v>0</v>
      </c>
      <c r="T123" s="90"/>
      <c r="U123" s="91"/>
      <c r="V123" s="89">
        <f t="shared" si="29"/>
        <v>0</v>
      </c>
      <c r="W123" s="88"/>
      <c r="X123" s="88"/>
      <c r="Y123" s="88"/>
      <c r="Z123" s="89">
        <f t="shared" si="44"/>
        <v>0</v>
      </c>
      <c r="AA123" s="92">
        <f t="shared" si="42"/>
        <v>0</v>
      </c>
      <c r="AB123" s="612"/>
      <c r="AC123" s="95" t="b">
        <f t="shared" si="31"/>
        <v>0</v>
      </c>
      <c r="AD123" s="95" t="b">
        <f t="shared" si="23"/>
        <v>0</v>
      </c>
      <c r="AE123" s="95" t="b">
        <f t="shared" si="24"/>
        <v>0</v>
      </c>
      <c r="AF123" s="95" t="b">
        <f t="shared" si="25"/>
        <v>0</v>
      </c>
      <c r="AG123" s="95">
        <f t="shared" si="32"/>
        <v>0</v>
      </c>
      <c r="AM123" s="44">
        <f t="shared" si="33"/>
        <v>0</v>
      </c>
      <c r="AT123" s="44">
        <f t="shared" si="34"/>
        <v>0</v>
      </c>
      <c r="AU123" s="262"/>
      <c r="AX123" s="95" t="b">
        <f t="shared" si="35"/>
        <v>0</v>
      </c>
      <c r="AY123" s="95" t="b">
        <f t="shared" si="36"/>
        <v>0</v>
      </c>
      <c r="AZ123" s="95" t="b">
        <f t="shared" si="37"/>
        <v>0</v>
      </c>
      <c r="BA123" s="95" t="b">
        <f t="shared" si="38"/>
        <v>0</v>
      </c>
      <c r="BB123" s="95" t="b">
        <f t="shared" si="39"/>
        <v>0</v>
      </c>
      <c r="BC123" s="95" t="b">
        <f t="shared" si="40"/>
        <v>0</v>
      </c>
    </row>
    <row r="124" spans="1:55" s="2" customFormat="1" ht="15" customHeight="1" x14ac:dyDescent="0.25">
      <c r="A124" s="30">
        <f t="shared" si="43"/>
        <v>105</v>
      </c>
      <c r="B124" s="93"/>
      <c r="C124" s="52"/>
      <c r="D124" s="84"/>
      <c r="E124" s="84"/>
      <c r="F124" s="85"/>
      <c r="G124" s="102"/>
      <c r="H124" s="88"/>
      <c r="I124" s="88"/>
      <c r="J124" s="86" t="str">
        <f t="shared" si="26"/>
        <v/>
      </c>
      <c r="K124" s="85"/>
      <c r="L124" s="85"/>
      <c r="M124" s="87" t="str">
        <f t="shared" si="27"/>
        <v xml:space="preserve"> </v>
      </c>
      <c r="N124" s="88"/>
      <c r="O124" s="88"/>
      <c r="P124" s="88"/>
      <c r="Q124" s="88"/>
      <c r="R124" s="88"/>
      <c r="S124" s="89">
        <f t="shared" si="28"/>
        <v>0</v>
      </c>
      <c r="T124" s="90"/>
      <c r="U124" s="91"/>
      <c r="V124" s="89">
        <f t="shared" si="29"/>
        <v>0</v>
      </c>
      <c r="W124" s="88"/>
      <c r="X124" s="88"/>
      <c r="Y124" s="88"/>
      <c r="Z124" s="89">
        <f t="shared" si="44"/>
        <v>0</v>
      </c>
      <c r="AA124" s="92">
        <f t="shared" si="42"/>
        <v>0</v>
      </c>
      <c r="AB124" s="612"/>
      <c r="AC124" s="95" t="b">
        <f t="shared" si="31"/>
        <v>0</v>
      </c>
      <c r="AD124" s="95" t="b">
        <f t="shared" si="23"/>
        <v>0</v>
      </c>
      <c r="AE124" s="95" t="b">
        <f t="shared" si="24"/>
        <v>0</v>
      </c>
      <c r="AF124" s="95" t="b">
        <f t="shared" si="25"/>
        <v>0</v>
      </c>
      <c r="AG124" s="95">
        <f t="shared" si="32"/>
        <v>0</v>
      </c>
      <c r="AM124" s="44">
        <f t="shared" si="33"/>
        <v>0</v>
      </c>
      <c r="AT124" s="44">
        <f t="shared" si="34"/>
        <v>0</v>
      </c>
      <c r="AU124" s="262"/>
      <c r="AX124" s="95" t="b">
        <f t="shared" si="35"/>
        <v>0</v>
      </c>
      <c r="AY124" s="95" t="b">
        <f t="shared" si="36"/>
        <v>0</v>
      </c>
      <c r="AZ124" s="95" t="b">
        <f t="shared" si="37"/>
        <v>0</v>
      </c>
      <c r="BA124" s="95" t="b">
        <f t="shared" si="38"/>
        <v>0</v>
      </c>
      <c r="BB124" s="95" t="b">
        <f t="shared" si="39"/>
        <v>0</v>
      </c>
      <c r="BC124" s="95" t="b">
        <f t="shared" si="40"/>
        <v>0</v>
      </c>
    </row>
    <row r="125" spans="1:55" s="2" customFormat="1" ht="15" customHeight="1" x14ac:dyDescent="0.25">
      <c r="A125" s="30">
        <f t="shared" si="43"/>
        <v>106</v>
      </c>
      <c r="B125" s="93"/>
      <c r="C125" s="52"/>
      <c r="D125" s="84"/>
      <c r="E125" s="84"/>
      <c r="F125" s="85"/>
      <c r="G125" s="102"/>
      <c r="H125" s="88"/>
      <c r="I125" s="88"/>
      <c r="J125" s="86" t="str">
        <f t="shared" si="26"/>
        <v/>
      </c>
      <c r="K125" s="85"/>
      <c r="L125" s="85"/>
      <c r="M125" s="87" t="str">
        <f t="shared" si="27"/>
        <v xml:space="preserve"> </v>
      </c>
      <c r="N125" s="88"/>
      <c r="O125" s="88"/>
      <c r="P125" s="88"/>
      <c r="Q125" s="88"/>
      <c r="R125" s="88"/>
      <c r="S125" s="89">
        <f t="shared" si="28"/>
        <v>0</v>
      </c>
      <c r="T125" s="90"/>
      <c r="U125" s="91"/>
      <c r="V125" s="89">
        <f t="shared" si="29"/>
        <v>0</v>
      </c>
      <c r="W125" s="88"/>
      <c r="X125" s="88"/>
      <c r="Y125" s="88"/>
      <c r="Z125" s="89">
        <f t="shared" si="44"/>
        <v>0</v>
      </c>
      <c r="AA125" s="92">
        <f t="shared" si="42"/>
        <v>0</v>
      </c>
      <c r="AB125" s="612"/>
      <c r="AC125" s="95" t="b">
        <f t="shared" si="31"/>
        <v>0</v>
      </c>
      <c r="AD125" s="95" t="b">
        <f t="shared" si="23"/>
        <v>0</v>
      </c>
      <c r="AE125" s="95" t="b">
        <f t="shared" si="24"/>
        <v>0</v>
      </c>
      <c r="AF125" s="95" t="b">
        <f t="shared" si="25"/>
        <v>0</v>
      </c>
      <c r="AG125" s="95">
        <f t="shared" si="32"/>
        <v>0</v>
      </c>
      <c r="AM125" s="44">
        <f t="shared" si="33"/>
        <v>0</v>
      </c>
      <c r="AT125" s="44">
        <f t="shared" si="34"/>
        <v>0</v>
      </c>
      <c r="AU125" s="262"/>
      <c r="AX125" s="95" t="b">
        <f t="shared" si="35"/>
        <v>0</v>
      </c>
      <c r="AY125" s="95" t="b">
        <f t="shared" si="36"/>
        <v>0</v>
      </c>
      <c r="AZ125" s="95" t="b">
        <f t="shared" si="37"/>
        <v>0</v>
      </c>
      <c r="BA125" s="95" t="b">
        <f t="shared" si="38"/>
        <v>0</v>
      </c>
      <c r="BB125" s="95" t="b">
        <f t="shared" si="39"/>
        <v>0</v>
      </c>
      <c r="BC125" s="95" t="b">
        <f t="shared" si="40"/>
        <v>0</v>
      </c>
    </row>
    <row r="126" spans="1:55" s="2" customFormat="1" ht="15" customHeight="1" x14ac:dyDescent="0.25">
      <c r="A126" s="30">
        <f t="shared" si="43"/>
        <v>107</v>
      </c>
      <c r="B126" s="93"/>
      <c r="C126" s="52"/>
      <c r="D126" s="84"/>
      <c r="E126" s="84"/>
      <c r="F126" s="85"/>
      <c r="G126" s="102"/>
      <c r="H126" s="88"/>
      <c r="I126" s="88"/>
      <c r="J126" s="86" t="str">
        <f t="shared" si="26"/>
        <v/>
      </c>
      <c r="K126" s="85"/>
      <c r="L126" s="85"/>
      <c r="M126" s="87" t="str">
        <f t="shared" si="27"/>
        <v xml:space="preserve"> </v>
      </c>
      <c r="N126" s="88"/>
      <c r="O126" s="88"/>
      <c r="P126" s="88"/>
      <c r="Q126" s="88"/>
      <c r="R126" s="88"/>
      <c r="S126" s="89">
        <f t="shared" si="28"/>
        <v>0</v>
      </c>
      <c r="T126" s="90"/>
      <c r="U126" s="91"/>
      <c r="V126" s="89">
        <f t="shared" si="29"/>
        <v>0</v>
      </c>
      <c r="W126" s="88"/>
      <c r="X126" s="88"/>
      <c r="Y126" s="88"/>
      <c r="Z126" s="89">
        <f t="shared" si="44"/>
        <v>0</v>
      </c>
      <c r="AA126" s="92">
        <f t="shared" si="42"/>
        <v>0</v>
      </c>
      <c r="AB126" s="612"/>
      <c r="AC126" s="95" t="b">
        <f t="shared" si="31"/>
        <v>0</v>
      </c>
      <c r="AD126" s="95" t="b">
        <f t="shared" si="23"/>
        <v>0</v>
      </c>
      <c r="AE126" s="95" t="b">
        <f t="shared" si="24"/>
        <v>0</v>
      </c>
      <c r="AF126" s="95" t="b">
        <f t="shared" si="25"/>
        <v>0</v>
      </c>
      <c r="AG126" s="95">
        <f t="shared" si="32"/>
        <v>0</v>
      </c>
      <c r="AM126" s="44">
        <f t="shared" si="33"/>
        <v>0</v>
      </c>
      <c r="AT126" s="44">
        <f t="shared" si="34"/>
        <v>0</v>
      </c>
      <c r="AU126" s="262"/>
      <c r="AX126" s="95" t="b">
        <f t="shared" si="35"/>
        <v>0</v>
      </c>
      <c r="AY126" s="95" t="b">
        <f t="shared" si="36"/>
        <v>0</v>
      </c>
      <c r="AZ126" s="95" t="b">
        <f t="shared" si="37"/>
        <v>0</v>
      </c>
      <c r="BA126" s="95" t="b">
        <f t="shared" si="38"/>
        <v>0</v>
      </c>
      <c r="BB126" s="95" t="b">
        <f t="shared" si="39"/>
        <v>0</v>
      </c>
      <c r="BC126" s="95" t="b">
        <f t="shared" si="40"/>
        <v>0</v>
      </c>
    </row>
    <row r="127" spans="1:55" s="2" customFormat="1" ht="15" customHeight="1" x14ac:dyDescent="0.25">
      <c r="A127" s="30">
        <f t="shared" si="43"/>
        <v>108</v>
      </c>
      <c r="B127" s="93"/>
      <c r="C127" s="52"/>
      <c r="D127" s="84"/>
      <c r="E127" s="84"/>
      <c r="F127" s="85"/>
      <c r="G127" s="102"/>
      <c r="H127" s="88"/>
      <c r="I127" s="88"/>
      <c r="J127" s="86" t="str">
        <f t="shared" si="26"/>
        <v/>
      </c>
      <c r="K127" s="85"/>
      <c r="L127" s="85"/>
      <c r="M127" s="87" t="str">
        <f t="shared" si="27"/>
        <v xml:space="preserve"> </v>
      </c>
      <c r="N127" s="88"/>
      <c r="O127" s="88"/>
      <c r="P127" s="88"/>
      <c r="Q127" s="88"/>
      <c r="R127" s="88"/>
      <c r="S127" s="89">
        <f t="shared" si="28"/>
        <v>0</v>
      </c>
      <c r="T127" s="90"/>
      <c r="U127" s="91"/>
      <c r="V127" s="89">
        <f t="shared" si="29"/>
        <v>0</v>
      </c>
      <c r="W127" s="88"/>
      <c r="X127" s="88"/>
      <c r="Y127" s="88"/>
      <c r="Z127" s="89">
        <f t="shared" si="44"/>
        <v>0</v>
      </c>
      <c r="AA127" s="92">
        <f t="shared" si="42"/>
        <v>0</v>
      </c>
      <c r="AB127" s="612"/>
      <c r="AC127" s="95" t="b">
        <f t="shared" si="31"/>
        <v>0</v>
      </c>
      <c r="AD127" s="95" t="b">
        <f t="shared" si="23"/>
        <v>0</v>
      </c>
      <c r="AE127" s="95" t="b">
        <f t="shared" si="24"/>
        <v>0</v>
      </c>
      <c r="AF127" s="95" t="b">
        <f t="shared" si="25"/>
        <v>0</v>
      </c>
      <c r="AG127" s="95">
        <f t="shared" si="32"/>
        <v>0</v>
      </c>
      <c r="AM127" s="44">
        <f t="shared" si="33"/>
        <v>0</v>
      </c>
      <c r="AT127" s="44">
        <f t="shared" si="34"/>
        <v>0</v>
      </c>
      <c r="AU127" s="262"/>
      <c r="AX127" s="95" t="b">
        <f t="shared" si="35"/>
        <v>0</v>
      </c>
      <c r="AY127" s="95" t="b">
        <f t="shared" si="36"/>
        <v>0</v>
      </c>
      <c r="AZ127" s="95" t="b">
        <f t="shared" si="37"/>
        <v>0</v>
      </c>
      <c r="BA127" s="95" t="b">
        <f t="shared" si="38"/>
        <v>0</v>
      </c>
      <c r="BB127" s="95" t="b">
        <f t="shared" si="39"/>
        <v>0</v>
      </c>
      <c r="BC127" s="95" t="b">
        <f t="shared" si="40"/>
        <v>0</v>
      </c>
    </row>
    <row r="128" spans="1:55" s="2" customFormat="1" ht="15" customHeight="1" x14ac:dyDescent="0.25">
      <c r="A128" s="30">
        <f t="shared" si="43"/>
        <v>109</v>
      </c>
      <c r="B128" s="93"/>
      <c r="C128" s="52"/>
      <c r="D128" s="84"/>
      <c r="E128" s="84"/>
      <c r="F128" s="85"/>
      <c r="G128" s="102"/>
      <c r="H128" s="88"/>
      <c r="I128" s="88"/>
      <c r="J128" s="86" t="str">
        <f t="shared" si="26"/>
        <v/>
      </c>
      <c r="K128" s="85"/>
      <c r="L128" s="85"/>
      <c r="M128" s="87" t="str">
        <f t="shared" si="27"/>
        <v xml:space="preserve"> </v>
      </c>
      <c r="N128" s="88"/>
      <c r="O128" s="88"/>
      <c r="P128" s="88"/>
      <c r="Q128" s="88"/>
      <c r="R128" s="88"/>
      <c r="S128" s="89">
        <f t="shared" si="28"/>
        <v>0</v>
      </c>
      <c r="T128" s="90"/>
      <c r="U128" s="91"/>
      <c r="V128" s="89">
        <f t="shared" si="29"/>
        <v>0</v>
      </c>
      <c r="W128" s="88"/>
      <c r="X128" s="88"/>
      <c r="Y128" s="88"/>
      <c r="Z128" s="89">
        <f t="shared" si="44"/>
        <v>0</v>
      </c>
      <c r="AA128" s="92">
        <f t="shared" si="42"/>
        <v>0</v>
      </c>
      <c r="AB128" s="612"/>
      <c r="AC128" s="95" t="b">
        <f t="shared" si="31"/>
        <v>0</v>
      </c>
      <c r="AD128" s="95" t="b">
        <f t="shared" si="23"/>
        <v>0</v>
      </c>
      <c r="AE128" s="95" t="b">
        <f t="shared" si="24"/>
        <v>0</v>
      </c>
      <c r="AF128" s="95" t="b">
        <f t="shared" si="25"/>
        <v>0</v>
      </c>
      <c r="AG128" s="95">
        <f t="shared" si="32"/>
        <v>0</v>
      </c>
      <c r="AM128" s="44">
        <f t="shared" si="33"/>
        <v>0</v>
      </c>
      <c r="AT128" s="44">
        <f t="shared" si="34"/>
        <v>0</v>
      </c>
      <c r="AU128" s="262"/>
      <c r="AX128" s="95" t="b">
        <f t="shared" si="35"/>
        <v>0</v>
      </c>
      <c r="AY128" s="95" t="b">
        <f t="shared" si="36"/>
        <v>0</v>
      </c>
      <c r="AZ128" s="95" t="b">
        <f t="shared" si="37"/>
        <v>0</v>
      </c>
      <c r="BA128" s="95" t="b">
        <f t="shared" si="38"/>
        <v>0</v>
      </c>
      <c r="BB128" s="95" t="b">
        <f t="shared" si="39"/>
        <v>0</v>
      </c>
      <c r="BC128" s="95" t="b">
        <f t="shared" si="40"/>
        <v>0</v>
      </c>
    </row>
    <row r="129" spans="1:55" s="2" customFormat="1" ht="15" customHeight="1" x14ac:dyDescent="0.25">
      <c r="A129" s="30">
        <f t="shared" si="43"/>
        <v>110</v>
      </c>
      <c r="B129" s="93"/>
      <c r="C129" s="52"/>
      <c r="D129" s="84"/>
      <c r="E129" s="84"/>
      <c r="F129" s="85"/>
      <c r="G129" s="102"/>
      <c r="H129" s="88"/>
      <c r="I129" s="88"/>
      <c r="J129" s="86" t="str">
        <f t="shared" si="26"/>
        <v/>
      </c>
      <c r="K129" s="85"/>
      <c r="L129" s="85"/>
      <c r="M129" s="87" t="str">
        <f t="shared" si="27"/>
        <v xml:space="preserve"> </v>
      </c>
      <c r="N129" s="88"/>
      <c r="O129" s="88"/>
      <c r="P129" s="88"/>
      <c r="Q129" s="88"/>
      <c r="R129" s="88"/>
      <c r="S129" s="89">
        <f t="shared" si="28"/>
        <v>0</v>
      </c>
      <c r="T129" s="90"/>
      <c r="U129" s="91"/>
      <c r="V129" s="89">
        <f t="shared" si="29"/>
        <v>0</v>
      </c>
      <c r="W129" s="88"/>
      <c r="X129" s="88"/>
      <c r="Y129" s="88"/>
      <c r="Z129" s="89">
        <f t="shared" si="44"/>
        <v>0</v>
      </c>
      <c r="AA129" s="92">
        <f t="shared" si="42"/>
        <v>0</v>
      </c>
      <c r="AB129" s="612"/>
      <c r="AC129" s="95" t="b">
        <f t="shared" si="31"/>
        <v>0</v>
      </c>
      <c r="AD129" s="95" t="b">
        <f t="shared" si="23"/>
        <v>0</v>
      </c>
      <c r="AE129" s="95" t="b">
        <f t="shared" si="24"/>
        <v>0</v>
      </c>
      <c r="AF129" s="95" t="b">
        <f t="shared" si="25"/>
        <v>0</v>
      </c>
      <c r="AG129" s="95">
        <f t="shared" si="32"/>
        <v>0</v>
      </c>
      <c r="AM129" s="44">
        <f t="shared" si="33"/>
        <v>0</v>
      </c>
      <c r="AT129" s="44">
        <f t="shared" si="34"/>
        <v>0</v>
      </c>
      <c r="AU129" s="262"/>
      <c r="AX129" s="95" t="b">
        <f t="shared" si="35"/>
        <v>0</v>
      </c>
      <c r="AY129" s="95" t="b">
        <f t="shared" si="36"/>
        <v>0</v>
      </c>
      <c r="AZ129" s="95" t="b">
        <f t="shared" si="37"/>
        <v>0</v>
      </c>
      <c r="BA129" s="95" t="b">
        <f t="shared" si="38"/>
        <v>0</v>
      </c>
      <c r="BB129" s="95" t="b">
        <f t="shared" si="39"/>
        <v>0</v>
      </c>
      <c r="BC129" s="95" t="b">
        <f t="shared" si="40"/>
        <v>0</v>
      </c>
    </row>
    <row r="130" spans="1:55" s="2" customFormat="1" ht="15" customHeight="1" x14ac:dyDescent="0.25">
      <c r="A130" s="30">
        <f t="shared" si="43"/>
        <v>111</v>
      </c>
      <c r="B130" s="93"/>
      <c r="C130" s="52"/>
      <c r="D130" s="84"/>
      <c r="E130" s="84"/>
      <c r="F130" s="85"/>
      <c r="G130" s="102"/>
      <c r="H130" s="88"/>
      <c r="I130" s="88"/>
      <c r="J130" s="86" t="str">
        <f t="shared" si="26"/>
        <v/>
      </c>
      <c r="K130" s="85"/>
      <c r="L130" s="85"/>
      <c r="M130" s="87" t="str">
        <f t="shared" si="27"/>
        <v xml:space="preserve"> </v>
      </c>
      <c r="N130" s="88"/>
      <c r="O130" s="88"/>
      <c r="P130" s="88"/>
      <c r="Q130" s="88"/>
      <c r="R130" s="88"/>
      <c r="S130" s="89">
        <f t="shared" si="28"/>
        <v>0</v>
      </c>
      <c r="T130" s="90"/>
      <c r="U130" s="91"/>
      <c r="V130" s="89">
        <f t="shared" si="29"/>
        <v>0</v>
      </c>
      <c r="W130" s="88"/>
      <c r="X130" s="88"/>
      <c r="Y130" s="88"/>
      <c r="Z130" s="89">
        <f t="shared" si="44"/>
        <v>0</v>
      </c>
      <c r="AA130" s="92">
        <f t="shared" si="42"/>
        <v>0</v>
      </c>
      <c r="AB130" s="612"/>
      <c r="AC130" s="95" t="b">
        <f t="shared" si="31"/>
        <v>0</v>
      </c>
      <c r="AD130" s="95" t="b">
        <f t="shared" si="23"/>
        <v>0</v>
      </c>
      <c r="AE130" s="95" t="b">
        <f t="shared" si="24"/>
        <v>0</v>
      </c>
      <c r="AF130" s="95" t="b">
        <f t="shared" si="25"/>
        <v>0</v>
      </c>
      <c r="AG130" s="95">
        <f t="shared" si="32"/>
        <v>0</v>
      </c>
      <c r="AM130" s="44">
        <f t="shared" si="33"/>
        <v>0</v>
      </c>
      <c r="AT130" s="44">
        <f t="shared" si="34"/>
        <v>0</v>
      </c>
      <c r="AU130" s="262"/>
      <c r="AX130" s="95" t="b">
        <f t="shared" si="35"/>
        <v>0</v>
      </c>
      <c r="AY130" s="95" t="b">
        <f t="shared" si="36"/>
        <v>0</v>
      </c>
      <c r="AZ130" s="95" t="b">
        <f t="shared" si="37"/>
        <v>0</v>
      </c>
      <c r="BA130" s="95" t="b">
        <f t="shared" si="38"/>
        <v>0</v>
      </c>
      <c r="BB130" s="95" t="b">
        <f t="shared" si="39"/>
        <v>0</v>
      </c>
      <c r="BC130" s="95" t="b">
        <f t="shared" si="40"/>
        <v>0</v>
      </c>
    </row>
    <row r="131" spans="1:55" s="2" customFormat="1" ht="15" customHeight="1" x14ac:dyDescent="0.25">
      <c r="A131" s="30">
        <f t="shared" si="43"/>
        <v>112</v>
      </c>
      <c r="B131" s="93"/>
      <c r="C131" s="52"/>
      <c r="D131" s="84"/>
      <c r="E131" s="84"/>
      <c r="F131" s="85"/>
      <c r="G131" s="102"/>
      <c r="H131" s="88"/>
      <c r="I131" s="88"/>
      <c r="J131" s="86" t="str">
        <f t="shared" si="26"/>
        <v/>
      </c>
      <c r="K131" s="85"/>
      <c r="L131" s="85"/>
      <c r="M131" s="87" t="str">
        <f t="shared" si="27"/>
        <v xml:space="preserve"> </v>
      </c>
      <c r="N131" s="88"/>
      <c r="O131" s="88"/>
      <c r="P131" s="88"/>
      <c r="Q131" s="88"/>
      <c r="R131" s="88"/>
      <c r="S131" s="89">
        <f t="shared" si="28"/>
        <v>0</v>
      </c>
      <c r="T131" s="90"/>
      <c r="U131" s="91"/>
      <c r="V131" s="89">
        <f t="shared" si="29"/>
        <v>0</v>
      </c>
      <c r="W131" s="88"/>
      <c r="X131" s="88"/>
      <c r="Y131" s="88"/>
      <c r="Z131" s="89">
        <f t="shared" si="44"/>
        <v>0</v>
      </c>
      <c r="AA131" s="92">
        <f t="shared" si="42"/>
        <v>0</v>
      </c>
      <c r="AB131" s="612"/>
      <c r="AC131" s="95" t="b">
        <f t="shared" si="31"/>
        <v>0</v>
      </c>
      <c r="AD131" s="95" t="b">
        <f t="shared" si="23"/>
        <v>0</v>
      </c>
      <c r="AE131" s="95" t="b">
        <f t="shared" si="24"/>
        <v>0</v>
      </c>
      <c r="AF131" s="95" t="b">
        <f t="shared" si="25"/>
        <v>0</v>
      </c>
      <c r="AG131" s="95">
        <f t="shared" si="32"/>
        <v>0</v>
      </c>
      <c r="AM131" s="44">
        <f t="shared" si="33"/>
        <v>0</v>
      </c>
      <c r="AT131" s="44">
        <f t="shared" si="34"/>
        <v>0</v>
      </c>
      <c r="AU131" s="262"/>
      <c r="AX131" s="95" t="b">
        <f t="shared" si="35"/>
        <v>0</v>
      </c>
      <c r="AY131" s="95" t="b">
        <f t="shared" si="36"/>
        <v>0</v>
      </c>
      <c r="AZ131" s="95" t="b">
        <f t="shared" si="37"/>
        <v>0</v>
      </c>
      <c r="BA131" s="95" t="b">
        <f t="shared" si="38"/>
        <v>0</v>
      </c>
      <c r="BB131" s="95" t="b">
        <f t="shared" si="39"/>
        <v>0</v>
      </c>
      <c r="BC131" s="95" t="b">
        <f t="shared" si="40"/>
        <v>0</v>
      </c>
    </row>
    <row r="132" spans="1:55" s="2" customFormat="1" ht="15" customHeight="1" x14ac:dyDescent="0.25">
      <c r="A132" s="30">
        <f t="shared" si="43"/>
        <v>113</v>
      </c>
      <c r="B132" s="93"/>
      <c r="C132" s="52"/>
      <c r="D132" s="84"/>
      <c r="E132" s="84"/>
      <c r="F132" s="85"/>
      <c r="G132" s="102"/>
      <c r="H132" s="88"/>
      <c r="I132" s="88"/>
      <c r="J132" s="86" t="str">
        <f t="shared" si="26"/>
        <v/>
      </c>
      <c r="K132" s="85"/>
      <c r="L132" s="85"/>
      <c r="M132" s="87" t="str">
        <f t="shared" si="27"/>
        <v xml:space="preserve"> </v>
      </c>
      <c r="N132" s="88"/>
      <c r="O132" s="88"/>
      <c r="P132" s="88"/>
      <c r="Q132" s="88"/>
      <c r="R132" s="88"/>
      <c r="S132" s="89">
        <f t="shared" si="28"/>
        <v>0</v>
      </c>
      <c r="T132" s="90"/>
      <c r="U132" s="91"/>
      <c r="V132" s="89">
        <f t="shared" si="29"/>
        <v>0</v>
      </c>
      <c r="W132" s="88"/>
      <c r="X132" s="88"/>
      <c r="Y132" s="88"/>
      <c r="Z132" s="89">
        <f t="shared" si="44"/>
        <v>0</v>
      </c>
      <c r="AA132" s="92">
        <f t="shared" si="42"/>
        <v>0</v>
      </c>
      <c r="AB132" s="612"/>
      <c r="AC132" s="95" t="b">
        <f t="shared" si="31"/>
        <v>0</v>
      </c>
      <c r="AD132" s="95" t="b">
        <f t="shared" si="23"/>
        <v>0</v>
      </c>
      <c r="AE132" s="95" t="b">
        <f t="shared" si="24"/>
        <v>0</v>
      </c>
      <c r="AF132" s="95" t="b">
        <f t="shared" si="25"/>
        <v>0</v>
      </c>
      <c r="AG132" s="95">
        <f t="shared" si="32"/>
        <v>0</v>
      </c>
      <c r="AM132" s="44">
        <f t="shared" si="33"/>
        <v>0</v>
      </c>
      <c r="AT132" s="44">
        <f t="shared" si="34"/>
        <v>0</v>
      </c>
      <c r="AU132" s="262"/>
      <c r="AX132" s="95" t="b">
        <f t="shared" si="35"/>
        <v>0</v>
      </c>
      <c r="AY132" s="95" t="b">
        <f t="shared" si="36"/>
        <v>0</v>
      </c>
      <c r="AZ132" s="95" t="b">
        <f t="shared" si="37"/>
        <v>0</v>
      </c>
      <c r="BA132" s="95" t="b">
        <f t="shared" si="38"/>
        <v>0</v>
      </c>
      <c r="BB132" s="95" t="b">
        <f t="shared" si="39"/>
        <v>0</v>
      </c>
      <c r="BC132" s="95" t="b">
        <f t="shared" si="40"/>
        <v>0</v>
      </c>
    </row>
    <row r="133" spans="1:55" s="2" customFormat="1" ht="15" customHeight="1" x14ac:dyDescent="0.25">
      <c r="A133" s="30">
        <f t="shared" si="43"/>
        <v>114</v>
      </c>
      <c r="B133" s="93"/>
      <c r="C133" s="52"/>
      <c r="D133" s="84"/>
      <c r="E133" s="84"/>
      <c r="F133" s="85"/>
      <c r="G133" s="102"/>
      <c r="H133" s="88"/>
      <c r="I133" s="88"/>
      <c r="J133" s="86" t="str">
        <f t="shared" si="26"/>
        <v/>
      </c>
      <c r="K133" s="85"/>
      <c r="L133" s="85"/>
      <c r="M133" s="87" t="str">
        <f t="shared" si="27"/>
        <v xml:space="preserve"> </v>
      </c>
      <c r="N133" s="88"/>
      <c r="O133" s="88"/>
      <c r="P133" s="88"/>
      <c r="Q133" s="88"/>
      <c r="R133" s="88"/>
      <c r="S133" s="89">
        <f t="shared" si="28"/>
        <v>0</v>
      </c>
      <c r="T133" s="90"/>
      <c r="U133" s="91"/>
      <c r="V133" s="89">
        <f t="shared" si="29"/>
        <v>0</v>
      </c>
      <c r="W133" s="88"/>
      <c r="X133" s="88"/>
      <c r="Y133" s="88"/>
      <c r="Z133" s="89">
        <f t="shared" si="44"/>
        <v>0</v>
      </c>
      <c r="AA133" s="92">
        <f t="shared" si="42"/>
        <v>0</v>
      </c>
      <c r="AB133" s="612"/>
      <c r="AC133" s="95" t="b">
        <f t="shared" si="31"/>
        <v>0</v>
      </c>
      <c r="AD133" s="95" t="b">
        <f t="shared" si="23"/>
        <v>0</v>
      </c>
      <c r="AE133" s="95" t="b">
        <f t="shared" si="24"/>
        <v>0</v>
      </c>
      <c r="AF133" s="95" t="b">
        <f t="shared" si="25"/>
        <v>0</v>
      </c>
      <c r="AG133" s="95">
        <f t="shared" si="32"/>
        <v>0</v>
      </c>
      <c r="AM133" s="44">
        <f t="shared" si="33"/>
        <v>0</v>
      </c>
      <c r="AT133" s="44">
        <f t="shared" si="34"/>
        <v>0</v>
      </c>
      <c r="AU133" s="262"/>
      <c r="AX133" s="95" t="b">
        <f t="shared" si="35"/>
        <v>0</v>
      </c>
      <c r="AY133" s="95" t="b">
        <f t="shared" si="36"/>
        <v>0</v>
      </c>
      <c r="AZ133" s="95" t="b">
        <f t="shared" si="37"/>
        <v>0</v>
      </c>
      <c r="BA133" s="95" t="b">
        <f t="shared" si="38"/>
        <v>0</v>
      </c>
      <c r="BB133" s="95" t="b">
        <f t="shared" si="39"/>
        <v>0</v>
      </c>
      <c r="BC133" s="95" t="b">
        <f t="shared" si="40"/>
        <v>0</v>
      </c>
    </row>
    <row r="134" spans="1:55" s="2" customFormat="1" ht="15" customHeight="1" x14ac:dyDescent="0.25">
      <c r="A134" s="30">
        <f t="shared" si="43"/>
        <v>115</v>
      </c>
      <c r="B134" s="93"/>
      <c r="C134" s="52"/>
      <c r="D134" s="84"/>
      <c r="E134" s="84"/>
      <c r="F134" s="85"/>
      <c r="G134" s="102"/>
      <c r="H134" s="88"/>
      <c r="I134" s="88"/>
      <c r="J134" s="86" t="str">
        <f t="shared" si="26"/>
        <v/>
      </c>
      <c r="K134" s="85"/>
      <c r="L134" s="85"/>
      <c r="M134" s="87" t="str">
        <f t="shared" si="27"/>
        <v xml:space="preserve"> </v>
      </c>
      <c r="N134" s="88"/>
      <c r="O134" s="88"/>
      <c r="P134" s="88"/>
      <c r="Q134" s="88"/>
      <c r="R134" s="88"/>
      <c r="S134" s="89">
        <f t="shared" si="28"/>
        <v>0</v>
      </c>
      <c r="T134" s="90"/>
      <c r="U134" s="91"/>
      <c r="V134" s="89">
        <f t="shared" si="29"/>
        <v>0</v>
      </c>
      <c r="W134" s="88"/>
      <c r="X134" s="88"/>
      <c r="Y134" s="88"/>
      <c r="Z134" s="89">
        <f t="shared" si="44"/>
        <v>0</v>
      </c>
      <c r="AA134" s="92">
        <f t="shared" si="42"/>
        <v>0</v>
      </c>
      <c r="AB134" s="612"/>
      <c r="AC134" s="95" t="b">
        <f t="shared" si="31"/>
        <v>0</v>
      </c>
      <c r="AD134" s="95" t="b">
        <f t="shared" si="23"/>
        <v>0</v>
      </c>
      <c r="AE134" s="95" t="b">
        <f t="shared" si="24"/>
        <v>0</v>
      </c>
      <c r="AF134" s="95" t="b">
        <f t="shared" si="25"/>
        <v>0</v>
      </c>
      <c r="AG134" s="95">
        <f t="shared" si="32"/>
        <v>0</v>
      </c>
      <c r="AM134" s="44">
        <f t="shared" si="33"/>
        <v>0</v>
      </c>
      <c r="AT134" s="44">
        <f t="shared" si="34"/>
        <v>0</v>
      </c>
      <c r="AU134" s="262"/>
      <c r="AX134" s="95" t="b">
        <f t="shared" si="35"/>
        <v>0</v>
      </c>
      <c r="AY134" s="95" t="b">
        <f t="shared" si="36"/>
        <v>0</v>
      </c>
      <c r="AZ134" s="95" t="b">
        <f t="shared" si="37"/>
        <v>0</v>
      </c>
      <c r="BA134" s="95" t="b">
        <f t="shared" si="38"/>
        <v>0</v>
      </c>
      <c r="BB134" s="95" t="b">
        <f t="shared" si="39"/>
        <v>0</v>
      </c>
      <c r="BC134" s="95" t="b">
        <f t="shared" si="40"/>
        <v>0</v>
      </c>
    </row>
    <row r="135" spans="1:55" s="2" customFormat="1" ht="15" customHeight="1" x14ac:dyDescent="0.25">
      <c r="A135" s="30">
        <f t="shared" si="43"/>
        <v>116</v>
      </c>
      <c r="B135" s="93"/>
      <c r="C135" s="52"/>
      <c r="D135" s="84"/>
      <c r="E135" s="84"/>
      <c r="F135" s="85"/>
      <c r="G135" s="102"/>
      <c r="H135" s="88"/>
      <c r="I135" s="88"/>
      <c r="J135" s="86" t="str">
        <f t="shared" si="26"/>
        <v/>
      </c>
      <c r="K135" s="85"/>
      <c r="L135" s="85"/>
      <c r="M135" s="87" t="str">
        <f t="shared" si="27"/>
        <v xml:space="preserve"> </v>
      </c>
      <c r="N135" s="88"/>
      <c r="O135" s="88"/>
      <c r="P135" s="88"/>
      <c r="Q135" s="88"/>
      <c r="R135" s="88"/>
      <c r="S135" s="89">
        <f t="shared" si="28"/>
        <v>0</v>
      </c>
      <c r="T135" s="90"/>
      <c r="U135" s="91"/>
      <c r="V135" s="89">
        <f t="shared" si="29"/>
        <v>0</v>
      </c>
      <c r="W135" s="88"/>
      <c r="X135" s="88"/>
      <c r="Y135" s="88"/>
      <c r="Z135" s="89">
        <f t="shared" si="44"/>
        <v>0</v>
      </c>
      <c r="AA135" s="92">
        <f t="shared" si="42"/>
        <v>0</v>
      </c>
      <c r="AB135" s="612"/>
      <c r="AC135" s="95" t="b">
        <f t="shared" si="31"/>
        <v>0</v>
      </c>
      <c r="AD135" s="95" t="b">
        <f t="shared" si="23"/>
        <v>0</v>
      </c>
      <c r="AE135" s="95" t="b">
        <f t="shared" si="24"/>
        <v>0</v>
      </c>
      <c r="AF135" s="95" t="b">
        <f t="shared" si="25"/>
        <v>0</v>
      </c>
      <c r="AG135" s="95">
        <f t="shared" si="32"/>
        <v>0</v>
      </c>
      <c r="AM135" s="44">
        <f t="shared" si="33"/>
        <v>0</v>
      </c>
      <c r="AT135" s="44">
        <f t="shared" si="34"/>
        <v>0</v>
      </c>
      <c r="AU135" s="262"/>
      <c r="AX135" s="95" t="b">
        <f t="shared" si="35"/>
        <v>0</v>
      </c>
      <c r="AY135" s="95" t="b">
        <f t="shared" si="36"/>
        <v>0</v>
      </c>
      <c r="AZ135" s="95" t="b">
        <f t="shared" si="37"/>
        <v>0</v>
      </c>
      <c r="BA135" s="95" t="b">
        <f t="shared" si="38"/>
        <v>0</v>
      </c>
      <c r="BB135" s="95" t="b">
        <f t="shared" si="39"/>
        <v>0</v>
      </c>
      <c r="BC135" s="95" t="b">
        <f t="shared" si="40"/>
        <v>0</v>
      </c>
    </row>
    <row r="136" spans="1:55" s="2" customFormat="1" ht="15" customHeight="1" x14ac:dyDescent="0.25">
      <c r="A136" s="30">
        <f t="shared" si="43"/>
        <v>117</v>
      </c>
      <c r="B136" s="93"/>
      <c r="C136" s="52"/>
      <c r="D136" s="84"/>
      <c r="E136" s="84"/>
      <c r="F136" s="85"/>
      <c r="G136" s="102"/>
      <c r="H136" s="88"/>
      <c r="I136" s="88"/>
      <c r="J136" s="86" t="str">
        <f t="shared" si="26"/>
        <v/>
      </c>
      <c r="K136" s="85"/>
      <c r="L136" s="85"/>
      <c r="M136" s="87" t="str">
        <f t="shared" si="27"/>
        <v xml:space="preserve"> </v>
      </c>
      <c r="N136" s="88"/>
      <c r="O136" s="88"/>
      <c r="P136" s="88"/>
      <c r="Q136" s="88"/>
      <c r="R136" s="88"/>
      <c r="S136" s="89">
        <f t="shared" si="28"/>
        <v>0</v>
      </c>
      <c r="T136" s="90"/>
      <c r="U136" s="91"/>
      <c r="V136" s="89">
        <f t="shared" si="29"/>
        <v>0</v>
      </c>
      <c r="W136" s="88"/>
      <c r="X136" s="88"/>
      <c r="Y136" s="88"/>
      <c r="Z136" s="89">
        <f t="shared" si="44"/>
        <v>0</v>
      </c>
      <c r="AA136" s="92">
        <f t="shared" si="42"/>
        <v>0</v>
      </c>
      <c r="AB136" s="612"/>
      <c r="AC136" s="95" t="b">
        <f t="shared" si="31"/>
        <v>0</v>
      </c>
      <c r="AD136" s="95" t="b">
        <f t="shared" si="23"/>
        <v>0</v>
      </c>
      <c r="AE136" s="95" t="b">
        <f t="shared" si="24"/>
        <v>0</v>
      </c>
      <c r="AF136" s="95" t="b">
        <f t="shared" si="25"/>
        <v>0</v>
      </c>
      <c r="AG136" s="95">
        <f t="shared" si="32"/>
        <v>0</v>
      </c>
      <c r="AM136" s="44">
        <f t="shared" si="33"/>
        <v>0</v>
      </c>
      <c r="AT136" s="44">
        <f t="shared" si="34"/>
        <v>0</v>
      </c>
      <c r="AU136" s="262"/>
      <c r="AX136" s="95" t="b">
        <f t="shared" si="35"/>
        <v>0</v>
      </c>
      <c r="AY136" s="95" t="b">
        <f t="shared" si="36"/>
        <v>0</v>
      </c>
      <c r="AZ136" s="95" t="b">
        <f t="shared" si="37"/>
        <v>0</v>
      </c>
      <c r="BA136" s="95" t="b">
        <f t="shared" si="38"/>
        <v>0</v>
      </c>
      <c r="BB136" s="95" t="b">
        <f t="shared" si="39"/>
        <v>0</v>
      </c>
      <c r="BC136" s="95" t="b">
        <f t="shared" si="40"/>
        <v>0</v>
      </c>
    </row>
    <row r="137" spans="1:55" s="2" customFormat="1" ht="15" customHeight="1" x14ac:dyDescent="0.25">
      <c r="A137" s="30">
        <f t="shared" si="43"/>
        <v>118</v>
      </c>
      <c r="B137" s="93"/>
      <c r="C137" s="52"/>
      <c r="D137" s="84"/>
      <c r="E137" s="84"/>
      <c r="F137" s="85"/>
      <c r="G137" s="102"/>
      <c r="H137" s="88"/>
      <c r="I137" s="88"/>
      <c r="J137" s="86" t="str">
        <f t="shared" si="26"/>
        <v/>
      </c>
      <c r="K137" s="85"/>
      <c r="L137" s="85"/>
      <c r="M137" s="87" t="str">
        <f t="shared" si="27"/>
        <v xml:space="preserve"> </v>
      </c>
      <c r="N137" s="88"/>
      <c r="O137" s="88"/>
      <c r="P137" s="88"/>
      <c r="Q137" s="88"/>
      <c r="R137" s="88"/>
      <c r="S137" s="89">
        <f t="shared" si="28"/>
        <v>0</v>
      </c>
      <c r="T137" s="90"/>
      <c r="U137" s="91"/>
      <c r="V137" s="89">
        <f t="shared" si="29"/>
        <v>0</v>
      </c>
      <c r="W137" s="88"/>
      <c r="X137" s="88"/>
      <c r="Y137" s="88"/>
      <c r="Z137" s="89">
        <f t="shared" si="44"/>
        <v>0</v>
      </c>
      <c r="AA137" s="92">
        <f t="shared" si="42"/>
        <v>0</v>
      </c>
      <c r="AB137" s="612"/>
      <c r="AC137" s="95" t="b">
        <f t="shared" si="31"/>
        <v>0</v>
      </c>
      <c r="AD137" s="95" t="b">
        <f t="shared" si="23"/>
        <v>0</v>
      </c>
      <c r="AE137" s="95" t="b">
        <f t="shared" si="24"/>
        <v>0</v>
      </c>
      <c r="AF137" s="95" t="b">
        <f t="shared" si="25"/>
        <v>0</v>
      </c>
      <c r="AG137" s="95">
        <f t="shared" si="32"/>
        <v>0</v>
      </c>
      <c r="AM137" s="44">
        <f t="shared" si="33"/>
        <v>0</v>
      </c>
      <c r="AT137" s="44">
        <f t="shared" si="34"/>
        <v>0</v>
      </c>
      <c r="AU137" s="262"/>
      <c r="AX137" s="95" t="b">
        <f t="shared" si="35"/>
        <v>0</v>
      </c>
      <c r="AY137" s="95" t="b">
        <f t="shared" si="36"/>
        <v>0</v>
      </c>
      <c r="AZ137" s="95" t="b">
        <f t="shared" si="37"/>
        <v>0</v>
      </c>
      <c r="BA137" s="95" t="b">
        <f t="shared" si="38"/>
        <v>0</v>
      </c>
      <c r="BB137" s="95" t="b">
        <f t="shared" si="39"/>
        <v>0</v>
      </c>
      <c r="BC137" s="95" t="b">
        <f t="shared" si="40"/>
        <v>0</v>
      </c>
    </row>
    <row r="138" spans="1:55" s="2" customFormat="1" ht="15" customHeight="1" x14ac:dyDescent="0.25">
      <c r="A138" s="30">
        <f t="shared" si="43"/>
        <v>119</v>
      </c>
      <c r="B138" s="93"/>
      <c r="C138" s="52"/>
      <c r="D138" s="84"/>
      <c r="E138" s="84"/>
      <c r="F138" s="85"/>
      <c r="G138" s="102"/>
      <c r="H138" s="88"/>
      <c r="I138" s="88"/>
      <c r="J138" s="86" t="str">
        <f t="shared" si="26"/>
        <v/>
      </c>
      <c r="K138" s="85"/>
      <c r="L138" s="85"/>
      <c r="M138" s="87" t="str">
        <f t="shared" si="27"/>
        <v xml:space="preserve"> </v>
      </c>
      <c r="N138" s="88"/>
      <c r="O138" s="88"/>
      <c r="P138" s="88"/>
      <c r="Q138" s="88"/>
      <c r="R138" s="88"/>
      <c r="S138" s="89">
        <f t="shared" si="28"/>
        <v>0</v>
      </c>
      <c r="T138" s="90"/>
      <c r="U138" s="91"/>
      <c r="V138" s="89">
        <f t="shared" si="29"/>
        <v>0</v>
      </c>
      <c r="W138" s="88"/>
      <c r="X138" s="88"/>
      <c r="Y138" s="88"/>
      <c r="Z138" s="89">
        <f t="shared" si="44"/>
        <v>0</v>
      </c>
      <c r="AA138" s="92">
        <f t="shared" si="42"/>
        <v>0</v>
      </c>
      <c r="AB138" s="612"/>
      <c r="AC138" s="95" t="b">
        <f t="shared" si="31"/>
        <v>0</v>
      </c>
      <c r="AD138" s="95" t="b">
        <f t="shared" si="23"/>
        <v>0</v>
      </c>
      <c r="AE138" s="95" t="b">
        <f t="shared" si="24"/>
        <v>0</v>
      </c>
      <c r="AF138" s="95" t="b">
        <f t="shared" si="25"/>
        <v>0</v>
      </c>
      <c r="AG138" s="95">
        <f t="shared" si="32"/>
        <v>0</v>
      </c>
      <c r="AM138" s="44">
        <f t="shared" si="33"/>
        <v>0</v>
      </c>
      <c r="AT138" s="44">
        <f t="shared" si="34"/>
        <v>0</v>
      </c>
      <c r="AU138" s="262"/>
      <c r="AX138" s="95" t="b">
        <f t="shared" si="35"/>
        <v>0</v>
      </c>
      <c r="AY138" s="95" t="b">
        <f t="shared" si="36"/>
        <v>0</v>
      </c>
      <c r="AZ138" s="95" t="b">
        <f t="shared" si="37"/>
        <v>0</v>
      </c>
      <c r="BA138" s="95" t="b">
        <f t="shared" si="38"/>
        <v>0</v>
      </c>
      <c r="BB138" s="95" t="b">
        <f t="shared" si="39"/>
        <v>0</v>
      </c>
      <c r="BC138" s="95" t="b">
        <f t="shared" si="40"/>
        <v>0</v>
      </c>
    </row>
    <row r="139" spans="1:55" s="2" customFormat="1" ht="15" customHeight="1" x14ac:dyDescent="0.25">
      <c r="A139" s="30">
        <f t="shared" si="43"/>
        <v>120</v>
      </c>
      <c r="B139" s="93"/>
      <c r="C139" s="52"/>
      <c r="D139" s="84"/>
      <c r="E139" s="84"/>
      <c r="F139" s="85"/>
      <c r="G139" s="102"/>
      <c r="H139" s="88"/>
      <c r="I139" s="88"/>
      <c r="J139" s="86" t="str">
        <f t="shared" si="26"/>
        <v/>
      </c>
      <c r="K139" s="85"/>
      <c r="L139" s="85"/>
      <c r="M139" s="87" t="str">
        <f t="shared" si="27"/>
        <v xml:space="preserve"> </v>
      </c>
      <c r="N139" s="88"/>
      <c r="O139" s="88"/>
      <c r="P139" s="88"/>
      <c r="Q139" s="88"/>
      <c r="R139" s="88"/>
      <c r="S139" s="89">
        <f t="shared" si="28"/>
        <v>0</v>
      </c>
      <c r="T139" s="90"/>
      <c r="U139" s="91"/>
      <c r="V139" s="89">
        <f t="shared" si="29"/>
        <v>0</v>
      </c>
      <c r="W139" s="88"/>
      <c r="X139" s="88"/>
      <c r="Y139" s="88"/>
      <c r="Z139" s="89">
        <f t="shared" si="44"/>
        <v>0</v>
      </c>
      <c r="AA139" s="92">
        <f t="shared" si="42"/>
        <v>0</v>
      </c>
      <c r="AB139" s="612"/>
      <c r="AC139" s="95" t="b">
        <f t="shared" si="31"/>
        <v>0</v>
      </c>
      <c r="AD139" s="95" t="b">
        <f t="shared" si="23"/>
        <v>0</v>
      </c>
      <c r="AE139" s="95" t="b">
        <f t="shared" si="24"/>
        <v>0</v>
      </c>
      <c r="AF139" s="95" t="b">
        <f t="shared" si="25"/>
        <v>0</v>
      </c>
      <c r="AG139" s="95">
        <f t="shared" si="32"/>
        <v>0</v>
      </c>
      <c r="AM139" s="44">
        <f t="shared" si="33"/>
        <v>0</v>
      </c>
      <c r="AT139" s="44">
        <f t="shared" si="34"/>
        <v>0</v>
      </c>
      <c r="AU139" s="262"/>
      <c r="AX139" s="95" t="b">
        <f t="shared" si="35"/>
        <v>0</v>
      </c>
      <c r="AY139" s="95" t="b">
        <f t="shared" si="36"/>
        <v>0</v>
      </c>
      <c r="AZ139" s="95" t="b">
        <f t="shared" si="37"/>
        <v>0</v>
      </c>
      <c r="BA139" s="95" t="b">
        <f t="shared" si="38"/>
        <v>0</v>
      </c>
      <c r="BB139" s="95" t="b">
        <f t="shared" si="39"/>
        <v>0</v>
      </c>
      <c r="BC139" s="95" t="b">
        <f t="shared" si="40"/>
        <v>0</v>
      </c>
    </row>
    <row r="140" spans="1:55" s="2" customFormat="1" ht="15" customHeight="1" x14ac:dyDescent="0.25">
      <c r="A140" s="30">
        <f t="shared" si="43"/>
        <v>121</v>
      </c>
      <c r="B140" s="93"/>
      <c r="C140" s="52"/>
      <c r="D140" s="84"/>
      <c r="E140" s="84"/>
      <c r="F140" s="85"/>
      <c r="G140" s="102"/>
      <c r="H140" s="88"/>
      <c r="I140" s="88"/>
      <c r="J140" s="86" t="str">
        <f t="shared" si="26"/>
        <v/>
      </c>
      <c r="K140" s="85"/>
      <c r="L140" s="85"/>
      <c r="M140" s="87" t="str">
        <f t="shared" si="27"/>
        <v xml:space="preserve"> </v>
      </c>
      <c r="N140" s="88"/>
      <c r="O140" s="88"/>
      <c r="P140" s="88"/>
      <c r="Q140" s="88"/>
      <c r="R140" s="88"/>
      <c r="S140" s="89">
        <f t="shared" si="28"/>
        <v>0</v>
      </c>
      <c r="T140" s="90"/>
      <c r="U140" s="91"/>
      <c r="V140" s="89">
        <f t="shared" si="29"/>
        <v>0</v>
      </c>
      <c r="W140" s="88"/>
      <c r="X140" s="88"/>
      <c r="Y140" s="88"/>
      <c r="Z140" s="89">
        <f t="shared" si="44"/>
        <v>0</v>
      </c>
      <c r="AA140" s="92">
        <f t="shared" si="42"/>
        <v>0</v>
      </c>
      <c r="AB140" s="612"/>
      <c r="AC140" s="95" t="b">
        <f t="shared" si="31"/>
        <v>0</v>
      </c>
      <c r="AD140" s="95" t="b">
        <f t="shared" si="23"/>
        <v>0</v>
      </c>
      <c r="AE140" s="95" t="b">
        <f t="shared" si="24"/>
        <v>0</v>
      </c>
      <c r="AF140" s="95" t="b">
        <f t="shared" si="25"/>
        <v>0</v>
      </c>
      <c r="AG140" s="95">
        <f t="shared" si="32"/>
        <v>0</v>
      </c>
      <c r="AM140" s="44">
        <f t="shared" si="33"/>
        <v>0</v>
      </c>
      <c r="AT140" s="44">
        <f t="shared" si="34"/>
        <v>0</v>
      </c>
      <c r="AU140" s="262"/>
      <c r="AX140" s="95" t="b">
        <f t="shared" si="35"/>
        <v>0</v>
      </c>
      <c r="AY140" s="95" t="b">
        <f t="shared" si="36"/>
        <v>0</v>
      </c>
      <c r="AZ140" s="95" t="b">
        <f t="shared" si="37"/>
        <v>0</v>
      </c>
      <c r="BA140" s="95" t="b">
        <f t="shared" si="38"/>
        <v>0</v>
      </c>
      <c r="BB140" s="95" t="b">
        <f t="shared" si="39"/>
        <v>0</v>
      </c>
      <c r="BC140" s="95" t="b">
        <f t="shared" si="40"/>
        <v>0</v>
      </c>
    </row>
    <row r="141" spans="1:55" s="2" customFormat="1" ht="15" customHeight="1" x14ac:dyDescent="0.25">
      <c r="A141" s="30">
        <f t="shared" si="43"/>
        <v>122</v>
      </c>
      <c r="B141" s="93"/>
      <c r="C141" s="52"/>
      <c r="D141" s="84"/>
      <c r="E141" s="84"/>
      <c r="F141" s="85"/>
      <c r="G141" s="102"/>
      <c r="H141" s="88"/>
      <c r="I141" s="88"/>
      <c r="J141" s="86" t="str">
        <f t="shared" si="26"/>
        <v/>
      </c>
      <c r="K141" s="85"/>
      <c r="L141" s="85"/>
      <c r="M141" s="87" t="str">
        <f t="shared" si="27"/>
        <v xml:space="preserve"> </v>
      </c>
      <c r="N141" s="88"/>
      <c r="O141" s="88"/>
      <c r="P141" s="88"/>
      <c r="Q141" s="88"/>
      <c r="R141" s="88"/>
      <c r="S141" s="89">
        <f t="shared" si="28"/>
        <v>0</v>
      </c>
      <c r="T141" s="90"/>
      <c r="U141" s="91"/>
      <c r="V141" s="89">
        <f t="shared" si="29"/>
        <v>0</v>
      </c>
      <c r="W141" s="88"/>
      <c r="X141" s="88"/>
      <c r="Y141" s="88"/>
      <c r="Z141" s="89">
        <f t="shared" si="44"/>
        <v>0</v>
      </c>
      <c r="AA141" s="92">
        <f t="shared" si="42"/>
        <v>0</v>
      </c>
      <c r="AB141" s="612"/>
      <c r="AC141" s="95" t="b">
        <f t="shared" si="31"/>
        <v>0</v>
      </c>
      <c r="AD141" s="95" t="b">
        <f t="shared" si="23"/>
        <v>0</v>
      </c>
      <c r="AE141" s="95" t="b">
        <f t="shared" si="24"/>
        <v>0</v>
      </c>
      <c r="AF141" s="95" t="b">
        <f t="shared" si="25"/>
        <v>0</v>
      </c>
      <c r="AG141" s="95">
        <f t="shared" si="32"/>
        <v>0</v>
      </c>
      <c r="AM141" s="44">
        <f t="shared" si="33"/>
        <v>0</v>
      </c>
      <c r="AT141" s="44">
        <f t="shared" si="34"/>
        <v>0</v>
      </c>
      <c r="AU141" s="262"/>
      <c r="AX141" s="95" t="b">
        <f t="shared" si="35"/>
        <v>0</v>
      </c>
      <c r="AY141" s="95" t="b">
        <f t="shared" si="36"/>
        <v>0</v>
      </c>
      <c r="AZ141" s="95" t="b">
        <f t="shared" si="37"/>
        <v>0</v>
      </c>
      <c r="BA141" s="95" t="b">
        <f t="shared" si="38"/>
        <v>0</v>
      </c>
      <c r="BB141" s="95" t="b">
        <f t="shared" si="39"/>
        <v>0</v>
      </c>
      <c r="BC141" s="95" t="b">
        <f t="shared" si="40"/>
        <v>0</v>
      </c>
    </row>
    <row r="142" spans="1:55" s="2" customFormat="1" ht="15" customHeight="1" x14ac:dyDescent="0.25">
      <c r="A142" s="30">
        <f t="shared" si="43"/>
        <v>123</v>
      </c>
      <c r="B142" s="93"/>
      <c r="C142" s="52"/>
      <c r="D142" s="84"/>
      <c r="E142" s="84"/>
      <c r="F142" s="85"/>
      <c r="G142" s="102"/>
      <c r="H142" s="88"/>
      <c r="I142" s="88"/>
      <c r="J142" s="86" t="str">
        <f t="shared" si="26"/>
        <v/>
      </c>
      <c r="K142" s="85"/>
      <c r="L142" s="85"/>
      <c r="M142" s="87" t="str">
        <f t="shared" si="27"/>
        <v xml:space="preserve"> </v>
      </c>
      <c r="N142" s="88"/>
      <c r="O142" s="88"/>
      <c r="P142" s="88"/>
      <c r="Q142" s="88"/>
      <c r="R142" s="88"/>
      <c r="S142" s="89">
        <f t="shared" si="28"/>
        <v>0</v>
      </c>
      <c r="T142" s="90"/>
      <c r="U142" s="91"/>
      <c r="V142" s="89">
        <f t="shared" si="29"/>
        <v>0</v>
      </c>
      <c r="W142" s="88"/>
      <c r="X142" s="88"/>
      <c r="Y142" s="88"/>
      <c r="Z142" s="89">
        <f t="shared" si="44"/>
        <v>0</v>
      </c>
      <c r="AA142" s="92">
        <f t="shared" si="42"/>
        <v>0</v>
      </c>
      <c r="AB142" s="612"/>
      <c r="AC142" s="95" t="b">
        <f t="shared" si="31"/>
        <v>0</v>
      </c>
      <c r="AD142" s="95" t="b">
        <f t="shared" si="23"/>
        <v>0</v>
      </c>
      <c r="AE142" s="95" t="b">
        <f t="shared" si="24"/>
        <v>0</v>
      </c>
      <c r="AF142" s="95" t="b">
        <f t="shared" si="25"/>
        <v>0</v>
      </c>
      <c r="AG142" s="95">
        <f t="shared" si="32"/>
        <v>0</v>
      </c>
      <c r="AM142" s="44">
        <f t="shared" si="33"/>
        <v>0</v>
      </c>
      <c r="AT142" s="44">
        <f t="shared" si="34"/>
        <v>0</v>
      </c>
      <c r="AU142" s="262"/>
      <c r="AX142" s="95" t="b">
        <f t="shared" si="35"/>
        <v>0</v>
      </c>
      <c r="AY142" s="95" t="b">
        <f t="shared" si="36"/>
        <v>0</v>
      </c>
      <c r="AZ142" s="95" t="b">
        <f t="shared" si="37"/>
        <v>0</v>
      </c>
      <c r="BA142" s="95" t="b">
        <f t="shared" si="38"/>
        <v>0</v>
      </c>
      <c r="BB142" s="95" t="b">
        <f t="shared" si="39"/>
        <v>0</v>
      </c>
      <c r="BC142" s="95" t="b">
        <f t="shared" si="40"/>
        <v>0</v>
      </c>
    </row>
    <row r="143" spans="1:55" s="2" customFormat="1" ht="15" customHeight="1" x14ac:dyDescent="0.25">
      <c r="A143" s="30">
        <f t="shared" si="43"/>
        <v>124</v>
      </c>
      <c r="B143" s="93"/>
      <c r="C143" s="52"/>
      <c r="D143" s="84"/>
      <c r="E143" s="84"/>
      <c r="F143" s="85"/>
      <c r="G143" s="102"/>
      <c r="H143" s="88"/>
      <c r="I143" s="88"/>
      <c r="J143" s="86" t="str">
        <f t="shared" si="26"/>
        <v/>
      </c>
      <c r="K143" s="85"/>
      <c r="L143" s="85"/>
      <c r="M143" s="87" t="str">
        <f t="shared" si="27"/>
        <v xml:space="preserve"> </v>
      </c>
      <c r="N143" s="88"/>
      <c r="O143" s="88"/>
      <c r="P143" s="88"/>
      <c r="Q143" s="88"/>
      <c r="R143" s="88"/>
      <c r="S143" s="89">
        <f t="shared" si="28"/>
        <v>0</v>
      </c>
      <c r="T143" s="90"/>
      <c r="U143" s="91"/>
      <c r="V143" s="89">
        <f t="shared" si="29"/>
        <v>0</v>
      </c>
      <c r="W143" s="88"/>
      <c r="X143" s="88"/>
      <c r="Y143" s="88"/>
      <c r="Z143" s="89">
        <f t="shared" si="44"/>
        <v>0</v>
      </c>
      <c r="AA143" s="92">
        <f t="shared" si="42"/>
        <v>0</v>
      </c>
      <c r="AB143" s="612"/>
      <c r="AC143" s="95" t="b">
        <f t="shared" si="31"/>
        <v>0</v>
      </c>
      <c r="AD143" s="95" t="b">
        <f t="shared" si="23"/>
        <v>0</v>
      </c>
      <c r="AE143" s="95" t="b">
        <f t="shared" si="24"/>
        <v>0</v>
      </c>
      <c r="AF143" s="95" t="b">
        <f t="shared" si="25"/>
        <v>0</v>
      </c>
      <c r="AG143" s="95">
        <f t="shared" si="32"/>
        <v>0</v>
      </c>
      <c r="AM143" s="44">
        <f t="shared" si="33"/>
        <v>0</v>
      </c>
      <c r="AT143" s="44">
        <f t="shared" si="34"/>
        <v>0</v>
      </c>
      <c r="AU143" s="262"/>
      <c r="AX143" s="95" t="b">
        <f t="shared" si="35"/>
        <v>0</v>
      </c>
      <c r="AY143" s="95" t="b">
        <f t="shared" si="36"/>
        <v>0</v>
      </c>
      <c r="AZ143" s="95" t="b">
        <f t="shared" si="37"/>
        <v>0</v>
      </c>
      <c r="BA143" s="95" t="b">
        <f t="shared" si="38"/>
        <v>0</v>
      </c>
      <c r="BB143" s="95" t="b">
        <f t="shared" si="39"/>
        <v>0</v>
      </c>
      <c r="BC143" s="95" t="b">
        <f t="shared" si="40"/>
        <v>0</v>
      </c>
    </row>
    <row r="144" spans="1:55" s="2" customFormat="1" ht="15" customHeight="1" x14ac:dyDescent="0.25">
      <c r="A144" s="30">
        <f t="shared" si="43"/>
        <v>125</v>
      </c>
      <c r="B144" s="93"/>
      <c r="C144" s="52"/>
      <c r="D144" s="84"/>
      <c r="E144" s="84"/>
      <c r="F144" s="85"/>
      <c r="G144" s="102"/>
      <c r="H144" s="88"/>
      <c r="I144" s="88"/>
      <c r="J144" s="86" t="str">
        <f t="shared" si="26"/>
        <v/>
      </c>
      <c r="K144" s="85"/>
      <c r="L144" s="85"/>
      <c r="M144" s="87" t="str">
        <f t="shared" si="27"/>
        <v xml:space="preserve"> </v>
      </c>
      <c r="N144" s="88"/>
      <c r="O144" s="88"/>
      <c r="P144" s="88"/>
      <c r="Q144" s="88"/>
      <c r="R144" s="88"/>
      <c r="S144" s="89">
        <f t="shared" si="28"/>
        <v>0</v>
      </c>
      <c r="T144" s="90"/>
      <c r="U144" s="91"/>
      <c r="V144" s="89">
        <f t="shared" si="29"/>
        <v>0</v>
      </c>
      <c r="W144" s="88"/>
      <c r="X144" s="88"/>
      <c r="Y144" s="88"/>
      <c r="Z144" s="89">
        <f t="shared" si="44"/>
        <v>0</v>
      </c>
      <c r="AA144" s="92">
        <f t="shared" si="42"/>
        <v>0</v>
      </c>
      <c r="AB144" s="612"/>
      <c r="AC144" s="95" t="b">
        <f t="shared" si="31"/>
        <v>0</v>
      </c>
      <c r="AD144" s="95" t="b">
        <f t="shared" si="23"/>
        <v>0</v>
      </c>
      <c r="AE144" s="95" t="b">
        <f t="shared" si="24"/>
        <v>0</v>
      </c>
      <c r="AF144" s="95" t="b">
        <f t="shared" si="25"/>
        <v>0</v>
      </c>
      <c r="AG144" s="95">
        <f t="shared" si="32"/>
        <v>0</v>
      </c>
      <c r="AM144" s="44">
        <f t="shared" si="33"/>
        <v>0</v>
      </c>
      <c r="AT144" s="44">
        <f t="shared" si="34"/>
        <v>0</v>
      </c>
      <c r="AU144" s="262"/>
      <c r="AX144" s="95" t="b">
        <f t="shared" si="35"/>
        <v>0</v>
      </c>
      <c r="AY144" s="95" t="b">
        <f t="shared" si="36"/>
        <v>0</v>
      </c>
      <c r="AZ144" s="95" t="b">
        <f t="shared" si="37"/>
        <v>0</v>
      </c>
      <c r="BA144" s="95" t="b">
        <f t="shared" si="38"/>
        <v>0</v>
      </c>
      <c r="BB144" s="95" t="b">
        <f t="shared" si="39"/>
        <v>0</v>
      </c>
      <c r="BC144" s="95" t="b">
        <f t="shared" si="40"/>
        <v>0</v>
      </c>
    </row>
    <row r="145" spans="1:55" s="2" customFormat="1" ht="15" customHeight="1" x14ac:dyDescent="0.25">
      <c r="A145" s="30">
        <f t="shared" si="43"/>
        <v>126</v>
      </c>
      <c r="B145" s="93"/>
      <c r="C145" s="52"/>
      <c r="D145" s="84"/>
      <c r="E145" s="84"/>
      <c r="F145" s="85"/>
      <c r="G145" s="102"/>
      <c r="H145" s="88"/>
      <c r="I145" s="88"/>
      <c r="J145" s="86" t="str">
        <f t="shared" si="26"/>
        <v/>
      </c>
      <c r="K145" s="85"/>
      <c r="L145" s="85"/>
      <c r="M145" s="87" t="str">
        <f t="shared" si="27"/>
        <v xml:space="preserve"> </v>
      </c>
      <c r="N145" s="88"/>
      <c r="O145" s="88"/>
      <c r="P145" s="88"/>
      <c r="Q145" s="88"/>
      <c r="R145" s="88"/>
      <c r="S145" s="89">
        <f t="shared" si="28"/>
        <v>0</v>
      </c>
      <c r="T145" s="90"/>
      <c r="U145" s="91"/>
      <c r="V145" s="89">
        <f t="shared" si="29"/>
        <v>0</v>
      </c>
      <c r="W145" s="88"/>
      <c r="X145" s="88"/>
      <c r="Y145" s="88"/>
      <c r="Z145" s="89">
        <f t="shared" si="44"/>
        <v>0</v>
      </c>
      <c r="AA145" s="92">
        <f t="shared" si="42"/>
        <v>0</v>
      </c>
      <c r="AB145" s="612"/>
      <c r="AC145" s="95" t="b">
        <f t="shared" si="31"/>
        <v>0</v>
      </c>
      <c r="AD145" s="95" t="b">
        <f t="shared" si="23"/>
        <v>0</v>
      </c>
      <c r="AE145" s="95" t="b">
        <f t="shared" si="24"/>
        <v>0</v>
      </c>
      <c r="AF145" s="95" t="b">
        <f t="shared" si="25"/>
        <v>0</v>
      </c>
      <c r="AG145" s="95">
        <f t="shared" si="32"/>
        <v>0</v>
      </c>
      <c r="AM145" s="44">
        <f t="shared" si="33"/>
        <v>0</v>
      </c>
      <c r="AT145" s="44">
        <f t="shared" si="34"/>
        <v>0</v>
      </c>
      <c r="AU145" s="262"/>
      <c r="AX145" s="95" t="b">
        <f t="shared" si="35"/>
        <v>0</v>
      </c>
      <c r="AY145" s="95" t="b">
        <f t="shared" si="36"/>
        <v>0</v>
      </c>
      <c r="AZ145" s="95" t="b">
        <f t="shared" si="37"/>
        <v>0</v>
      </c>
      <c r="BA145" s="95" t="b">
        <f t="shared" si="38"/>
        <v>0</v>
      </c>
      <c r="BB145" s="95" t="b">
        <f t="shared" si="39"/>
        <v>0</v>
      </c>
      <c r="BC145" s="95" t="b">
        <f t="shared" si="40"/>
        <v>0</v>
      </c>
    </row>
    <row r="146" spans="1:55" s="2" customFormat="1" ht="15" customHeight="1" x14ac:dyDescent="0.25">
      <c r="A146" s="30">
        <f t="shared" si="43"/>
        <v>127</v>
      </c>
      <c r="B146" s="93"/>
      <c r="C146" s="52"/>
      <c r="D146" s="84"/>
      <c r="E146" s="84"/>
      <c r="F146" s="85"/>
      <c r="G146" s="102"/>
      <c r="H146" s="88"/>
      <c r="I146" s="88"/>
      <c r="J146" s="86" t="str">
        <f t="shared" si="26"/>
        <v/>
      </c>
      <c r="K146" s="85"/>
      <c r="L146" s="85"/>
      <c r="M146" s="87" t="str">
        <f t="shared" si="27"/>
        <v xml:space="preserve"> </v>
      </c>
      <c r="N146" s="88"/>
      <c r="O146" s="88"/>
      <c r="P146" s="88"/>
      <c r="Q146" s="88"/>
      <c r="R146" s="88"/>
      <c r="S146" s="89">
        <f t="shared" si="28"/>
        <v>0</v>
      </c>
      <c r="T146" s="90"/>
      <c r="U146" s="91"/>
      <c r="V146" s="89">
        <f t="shared" si="29"/>
        <v>0</v>
      </c>
      <c r="W146" s="88"/>
      <c r="X146" s="88"/>
      <c r="Y146" s="88"/>
      <c r="Z146" s="89">
        <f t="shared" si="44"/>
        <v>0</v>
      </c>
      <c r="AA146" s="92">
        <f t="shared" si="42"/>
        <v>0</v>
      </c>
      <c r="AB146" s="612"/>
      <c r="AC146" s="95" t="b">
        <f t="shared" si="31"/>
        <v>0</v>
      </c>
      <c r="AD146" s="95" t="b">
        <f t="shared" si="23"/>
        <v>0</v>
      </c>
      <c r="AE146" s="95" t="b">
        <f t="shared" si="24"/>
        <v>0</v>
      </c>
      <c r="AF146" s="95" t="b">
        <f t="shared" si="25"/>
        <v>0</v>
      </c>
      <c r="AG146" s="95">
        <f t="shared" si="32"/>
        <v>0</v>
      </c>
      <c r="AM146" s="44">
        <f t="shared" si="33"/>
        <v>0</v>
      </c>
      <c r="AT146" s="44">
        <f t="shared" si="34"/>
        <v>0</v>
      </c>
      <c r="AU146" s="262"/>
      <c r="AX146" s="95" t="b">
        <f t="shared" si="35"/>
        <v>0</v>
      </c>
      <c r="AY146" s="95" t="b">
        <f t="shared" si="36"/>
        <v>0</v>
      </c>
      <c r="AZ146" s="95" t="b">
        <f t="shared" si="37"/>
        <v>0</v>
      </c>
      <c r="BA146" s="95" t="b">
        <f t="shared" si="38"/>
        <v>0</v>
      </c>
      <c r="BB146" s="95" t="b">
        <f t="shared" si="39"/>
        <v>0</v>
      </c>
      <c r="BC146" s="95" t="b">
        <f t="shared" si="40"/>
        <v>0</v>
      </c>
    </row>
    <row r="147" spans="1:55" s="2" customFormat="1" ht="15" customHeight="1" x14ac:dyDescent="0.25">
      <c r="A147" s="30">
        <f t="shared" si="43"/>
        <v>128</v>
      </c>
      <c r="B147" s="93"/>
      <c r="C147" s="52"/>
      <c r="D147" s="84"/>
      <c r="E147" s="84"/>
      <c r="F147" s="85"/>
      <c r="G147" s="102"/>
      <c r="H147" s="88"/>
      <c r="I147" s="88"/>
      <c r="J147" s="86" t="str">
        <f t="shared" si="26"/>
        <v/>
      </c>
      <c r="K147" s="85"/>
      <c r="L147" s="85"/>
      <c r="M147" s="87" t="str">
        <f t="shared" si="27"/>
        <v xml:space="preserve"> </v>
      </c>
      <c r="N147" s="88"/>
      <c r="O147" s="88"/>
      <c r="P147" s="88"/>
      <c r="Q147" s="88"/>
      <c r="R147" s="88"/>
      <c r="S147" s="89">
        <f t="shared" si="28"/>
        <v>0</v>
      </c>
      <c r="T147" s="90"/>
      <c r="U147" s="91"/>
      <c r="V147" s="89">
        <f t="shared" si="29"/>
        <v>0</v>
      </c>
      <c r="W147" s="88"/>
      <c r="X147" s="88"/>
      <c r="Y147" s="88"/>
      <c r="Z147" s="89">
        <f t="shared" si="44"/>
        <v>0</v>
      </c>
      <c r="AA147" s="92">
        <f t="shared" si="42"/>
        <v>0</v>
      </c>
      <c r="AB147" s="612"/>
      <c r="AC147" s="95" t="b">
        <f t="shared" si="31"/>
        <v>0</v>
      </c>
      <c r="AD147" s="95" t="b">
        <f t="shared" si="23"/>
        <v>0</v>
      </c>
      <c r="AE147" s="95" t="b">
        <f t="shared" si="24"/>
        <v>0</v>
      </c>
      <c r="AF147" s="95" t="b">
        <f t="shared" si="25"/>
        <v>0</v>
      </c>
      <c r="AG147" s="95">
        <f t="shared" si="32"/>
        <v>0</v>
      </c>
      <c r="AM147" s="44">
        <f t="shared" si="33"/>
        <v>0</v>
      </c>
      <c r="AT147" s="44">
        <f t="shared" si="34"/>
        <v>0</v>
      </c>
      <c r="AU147" s="262"/>
      <c r="AX147" s="95" t="b">
        <f t="shared" si="35"/>
        <v>0</v>
      </c>
      <c r="AY147" s="95" t="b">
        <f t="shared" si="36"/>
        <v>0</v>
      </c>
      <c r="AZ147" s="95" t="b">
        <f t="shared" si="37"/>
        <v>0</v>
      </c>
      <c r="BA147" s="95" t="b">
        <f t="shared" si="38"/>
        <v>0</v>
      </c>
      <c r="BB147" s="95" t="b">
        <f t="shared" si="39"/>
        <v>0</v>
      </c>
      <c r="BC147" s="95" t="b">
        <f t="shared" si="40"/>
        <v>0</v>
      </c>
    </row>
    <row r="148" spans="1:55" s="2" customFormat="1" ht="15" customHeight="1" x14ac:dyDescent="0.25">
      <c r="A148" s="30">
        <f t="shared" si="43"/>
        <v>129</v>
      </c>
      <c r="B148" s="93"/>
      <c r="C148" s="52"/>
      <c r="D148" s="84"/>
      <c r="E148" s="84"/>
      <c r="F148" s="85"/>
      <c r="G148" s="102"/>
      <c r="H148" s="88"/>
      <c r="I148" s="88"/>
      <c r="J148" s="86" t="str">
        <f t="shared" si="26"/>
        <v/>
      </c>
      <c r="K148" s="85"/>
      <c r="L148" s="85"/>
      <c r="M148" s="87" t="str">
        <f t="shared" si="27"/>
        <v xml:space="preserve"> </v>
      </c>
      <c r="N148" s="88"/>
      <c r="O148" s="88"/>
      <c r="P148" s="88"/>
      <c r="Q148" s="88"/>
      <c r="R148" s="88"/>
      <c r="S148" s="89">
        <f t="shared" si="28"/>
        <v>0</v>
      </c>
      <c r="T148" s="90"/>
      <c r="U148" s="91"/>
      <c r="V148" s="89">
        <f t="shared" si="29"/>
        <v>0</v>
      </c>
      <c r="W148" s="88"/>
      <c r="X148" s="88"/>
      <c r="Y148" s="88"/>
      <c r="Z148" s="89">
        <f t="shared" si="44"/>
        <v>0</v>
      </c>
      <c r="AA148" s="92">
        <f t="shared" ref="AA148:AA179" si="45">IF(G148&gt;0,(Z148/(G148/12)),0)</f>
        <v>0</v>
      </c>
      <c r="AB148" s="612"/>
      <c r="AC148" s="95" t="b">
        <f t="shared" si="31"/>
        <v>0</v>
      </c>
      <c r="AD148" s="95" t="b">
        <f t="shared" ref="AD148:AD211" si="46">AND($J148&gt;0.65,$J148&lt;=0.7)</f>
        <v>0</v>
      </c>
      <c r="AE148" s="95" t="b">
        <f t="shared" ref="AE148:AE211" si="47">AND($J148&gt;0.7,$J148&lt;=0.75)</f>
        <v>0</v>
      </c>
      <c r="AF148" s="95" t="b">
        <f t="shared" ref="AF148:AF211" si="48">AND($J148&gt;0.75,$J148&lt;=0.8)</f>
        <v>0</v>
      </c>
      <c r="AG148" s="95">
        <f t="shared" si="32"/>
        <v>0</v>
      </c>
      <c r="AM148" s="44">
        <f t="shared" si="33"/>
        <v>0</v>
      </c>
      <c r="AT148" s="44">
        <f t="shared" si="34"/>
        <v>0</v>
      </c>
      <c r="AU148" s="262"/>
      <c r="AX148" s="95" t="b">
        <f t="shared" si="35"/>
        <v>0</v>
      </c>
      <c r="AY148" s="95" t="b">
        <f t="shared" si="36"/>
        <v>0</v>
      </c>
      <c r="AZ148" s="95" t="b">
        <f t="shared" si="37"/>
        <v>0</v>
      </c>
      <c r="BA148" s="95" t="b">
        <f t="shared" si="38"/>
        <v>0</v>
      </c>
      <c r="BB148" s="95" t="b">
        <f t="shared" si="39"/>
        <v>0</v>
      </c>
      <c r="BC148" s="95" t="b">
        <f t="shared" si="40"/>
        <v>0</v>
      </c>
    </row>
    <row r="149" spans="1:55" s="2" customFormat="1" ht="15" customHeight="1" x14ac:dyDescent="0.25">
      <c r="A149" s="30">
        <f t="shared" si="43"/>
        <v>130</v>
      </c>
      <c r="B149" s="93"/>
      <c r="C149" s="52"/>
      <c r="D149" s="84"/>
      <c r="E149" s="84"/>
      <c r="F149" s="85"/>
      <c r="G149" s="102"/>
      <c r="H149" s="88"/>
      <c r="I149" s="88"/>
      <c r="J149" s="86" t="str">
        <f t="shared" ref="J149:J212" si="49">IF(H149&gt;0,G149/H149,"")</f>
        <v/>
      </c>
      <c r="K149" s="85"/>
      <c r="L149" s="85"/>
      <c r="M149" s="87" t="str">
        <f t="shared" ref="M149:M212" si="50">IF($C$6="No", IF((L149-K149)&gt;0,"N/A"," "),IF(L149="","", IF(K149&gt;DATE(2010,4,30), (IF((L149-K149)&lt;31,"Yes","No")), (IF((L149-K149)&lt;181,"Yes","No")))))</f>
        <v xml:space="preserve"> </v>
      </c>
      <c r="N149" s="88"/>
      <c r="O149" s="88"/>
      <c r="P149" s="88"/>
      <c r="Q149" s="88"/>
      <c r="R149" s="88"/>
      <c r="S149" s="89">
        <f t="shared" ref="S149:S212" si="51">N149-(O149+R149+Q149+P149)</f>
        <v>0</v>
      </c>
      <c r="T149" s="90"/>
      <c r="U149" s="91"/>
      <c r="V149" s="89">
        <f t="shared" ref="V149:V212" si="52">IF(P149&gt;0,ABS(PMT(U149/12,T149*12,P149)),0)</f>
        <v>0</v>
      </c>
      <c r="W149" s="88"/>
      <c r="X149" s="88"/>
      <c r="Y149" s="88"/>
      <c r="Z149" s="89">
        <f t="shared" si="44"/>
        <v>0</v>
      </c>
      <c r="AA149" s="92">
        <f t="shared" si="45"/>
        <v>0</v>
      </c>
      <c r="AB149" s="612"/>
      <c r="AC149" s="95" t="b">
        <f t="shared" ref="AC149:AC212" si="53">AND($J149&gt;0,$J149&lt;=0.65)</f>
        <v>0</v>
      </c>
      <c r="AD149" s="95" t="b">
        <f t="shared" si="46"/>
        <v>0</v>
      </c>
      <c r="AE149" s="95" t="b">
        <f t="shared" si="47"/>
        <v>0</v>
      </c>
      <c r="AF149" s="95" t="b">
        <f t="shared" si="48"/>
        <v>0</v>
      </c>
      <c r="AG149" s="95">
        <f t="shared" ref="AG149:AG212" si="54">IF($J149&gt;0.8,1,0)</f>
        <v>0</v>
      </c>
      <c r="AM149" s="44">
        <f t="shared" ref="AM149:AM212" si="55">IF(AA149&gt;0.35,1,0)</f>
        <v>0</v>
      </c>
      <c r="AT149" s="44">
        <f t="shared" ref="AT149:AT212" si="56">IF(M149="No",1,0)</f>
        <v>0</v>
      </c>
      <c r="AU149" s="262"/>
      <c r="AX149" s="95" t="b">
        <f t="shared" ref="AX149:AX212" si="57">AND($J149&gt;0,$J149&lt;=0.3)</f>
        <v>0</v>
      </c>
      <c r="AY149" s="95" t="b">
        <f t="shared" ref="AY149:AY212" si="58">AND($J149&gt;0.3,$J149&lt;=0.5)</f>
        <v>0</v>
      </c>
      <c r="AZ149" s="95" t="b">
        <f t="shared" ref="AZ149:AZ212" si="59">AND($J149&gt;0.5,$J149&lt;=0.65)</f>
        <v>0</v>
      </c>
      <c r="BA149" s="95" t="b">
        <f t="shared" ref="BA149:BA212" si="60">AND($J149&gt;0.65,$J149&lt;=0.7)</f>
        <v>0</v>
      </c>
      <c r="BB149" s="95" t="b">
        <f t="shared" ref="BB149:BB212" si="61">AND($J149&gt;0.7,$J149&lt;=0.75)</f>
        <v>0</v>
      </c>
      <c r="BC149" s="95" t="b">
        <f t="shared" ref="BC149:BC212" si="62">AND($J149&gt;0.75,$J149&lt;=0.8)</f>
        <v>0</v>
      </c>
    </row>
    <row r="150" spans="1:55" s="2" customFormat="1" ht="15" customHeight="1" x14ac:dyDescent="0.25">
      <c r="A150" s="30">
        <f t="shared" si="43"/>
        <v>131</v>
      </c>
      <c r="B150" s="93"/>
      <c r="C150" s="52"/>
      <c r="D150" s="84"/>
      <c r="E150" s="84"/>
      <c r="F150" s="85"/>
      <c r="G150" s="102"/>
      <c r="H150" s="88"/>
      <c r="I150" s="88"/>
      <c r="J150" s="86" t="str">
        <f t="shared" si="49"/>
        <v/>
      </c>
      <c r="K150" s="85"/>
      <c r="L150" s="85"/>
      <c r="M150" s="87" t="str">
        <f t="shared" si="50"/>
        <v xml:space="preserve"> </v>
      </c>
      <c r="N150" s="88"/>
      <c r="O150" s="88"/>
      <c r="P150" s="88"/>
      <c r="Q150" s="88"/>
      <c r="R150" s="88"/>
      <c r="S150" s="89">
        <f t="shared" si="51"/>
        <v>0</v>
      </c>
      <c r="T150" s="90"/>
      <c r="U150" s="91"/>
      <c r="V150" s="89">
        <f t="shared" si="52"/>
        <v>0</v>
      </c>
      <c r="W150" s="88"/>
      <c r="X150" s="88"/>
      <c r="Y150" s="88"/>
      <c r="Z150" s="89">
        <f t="shared" si="44"/>
        <v>0</v>
      </c>
      <c r="AA150" s="92">
        <f t="shared" si="45"/>
        <v>0</v>
      </c>
      <c r="AB150" s="612"/>
      <c r="AC150" s="95" t="b">
        <f t="shared" si="53"/>
        <v>0</v>
      </c>
      <c r="AD150" s="95" t="b">
        <f t="shared" si="46"/>
        <v>0</v>
      </c>
      <c r="AE150" s="95" t="b">
        <f t="shared" si="47"/>
        <v>0</v>
      </c>
      <c r="AF150" s="95" t="b">
        <f t="shared" si="48"/>
        <v>0</v>
      </c>
      <c r="AG150" s="95">
        <f t="shared" si="54"/>
        <v>0</v>
      </c>
      <c r="AM150" s="44">
        <f t="shared" si="55"/>
        <v>0</v>
      </c>
      <c r="AT150" s="44">
        <f t="shared" si="56"/>
        <v>0</v>
      </c>
      <c r="AU150" s="262"/>
      <c r="AX150" s="95" t="b">
        <f t="shared" si="57"/>
        <v>0</v>
      </c>
      <c r="AY150" s="95" t="b">
        <f t="shared" si="58"/>
        <v>0</v>
      </c>
      <c r="AZ150" s="95" t="b">
        <f t="shared" si="59"/>
        <v>0</v>
      </c>
      <c r="BA150" s="95" t="b">
        <f t="shared" si="60"/>
        <v>0</v>
      </c>
      <c r="BB150" s="95" t="b">
        <f t="shared" si="61"/>
        <v>0</v>
      </c>
      <c r="BC150" s="95" t="b">
        <f t="shared" si="62"/>
        <v>0</v>
      </c>
    </row>
    <row r="151" spans="1:55" s="2" customFormat="1" ht="15" customHeight="1" x14ac:dyDescent="0.25">
      <c r="A151" s="30">
        <f t="shared" si="43"/>
        <v>132</v>
      </c>
      <c r="B151" s="93"/>
      <c r="C151" s="52"/>
      <c r="D151" s="84"/>
      <c r="E151" s="84"/>
      <c r="F151" s="85"/>
      <c r="G151" s="102"/>
      <c r="H151" s="88"/>
      <c r="I151" s="88"/>
      <c r="J151" s="86" t="str">
        <f t="shared" si="49"/>
        <v/>
      </c>
      <c r="K151" s="85"/>
      <c r="L151" s="85"/>
      <c r="M151" s="87" t="str">
        <f t="shared" si="50"/>
        <v xml:space="preserve"> </v>
      </c>
      <c r="N151" s="88"/>
      <c r="O151" s="88"/>
      <c r="P151" s="88"/>
      <c r="Q151" s="88"/>
      <c r="R151" s="88"/>
      <c r="S151" s="89">
        <f t="shared" si="51"/>
        <v>0</v>
      </c>
      <c r="T151" s="90"/>
      <c r="U151" s="91"/>
      <c r="V151" s="89">
        <f t="shared" si="52"/>
        <v>0</v>
      </c>
      <c r="W151" s="88"/>
      <c r="X151" s="88"/>
      <c r="Y151" s="88"/>
      <c r="Z151" s="89">
        <f t="shared" si="44"/>
        <v>0</v>
      </c>
      <c r="AA151" s="92">
        <f t="shared" si="45"/>
        <v>0</v>
      </c>
      <c r="AB151" s="612"/>
      <c r="AC151" s="95" t="b">
        <f t="shared" si="53"/>
        <v>0</v>
      </c>
      <c r="AD151" s="95" t="b">
        <f t="shared" si="46"/>
        <v>0</v>
      </c>
      <c r="AE151" s="95" t="b">
        <f t="shared" si="47"/>
        <v>0</v>
      </c>
      <c r="AF151" s="95" t="b">
        <f t="shared" si="48"/>
        <v>0</v>
      </c>
      <c r="AG151" s="95">
        <f t="shared" si="54"/>
        <v>0</v>
      </c>
      <c r="AM151" s="44">
        <f t="shared" si="55"/>
        <v>0</v>
      </c>
      <c r="AT151" s="44">
        <f t="shared" si="56"/>
        <v>0</v>
      </c>
      <c r="AU151" s="262"/>
      <c r="AX151" s="95" t="b">
        <f t="shared" si="57"/>
        <v>0</v>
      </c>
      <c r="AY151" s="95" t="b">
        <f t="shared" si="58"/>
        <v>0</v>
      </c>
      <c r="AZ151" s="95" t="b">
        <f t="shared" si="59"/>
        <v>0</v>
      </c>
      <c r="BA151" s="95" t="b">
        <f t="shared" si="60"/>
        <v>0</v>
      </c>
      <c r="BB151" s="95" t="b">
        <f t="shared" si="61"/>
        <v>0</v>
      </c>
      <c r="BC151" s="95" t="b">
        <f t="shared" si="62"/>
        <v>0</v>
      </c>
    </row>
    <row r="152" spans="1:55" s="2" customFormat="1" ht="15" customHeight="1" x14ac:dyDescent="0.25">
      <c r="A152" s="30">
        <f t="shared" si="43"/>
        <v>133</v>
      </c>
      <c r="B152" s="93"/>
      <c r="C152" s="52"/>
      <c r="D152" s="84"/>
      <c r="E152" s="84"/>
      <c r="F152" s="85"/>
      <c r="G152" s="102"/>
      <c r="H152" s="88"/>
      <c r="I152" s="88"/>
      <c r="J152" s="86" t="str">
        <f t="shared" si="49"/>
        <v/>
      </c>
      <c r="K152" s="85"/>
      <c r="L152" s="85"/>
      <c r="M152" s="87" t="str">
        <f t="shared" si="50"/>
        <v xml:space="preserve"> </v>
      </c>
      <c r="N152" s="88"/>
      <c r="O152" s="88"/>
      <c r="P152" s="88"/>
      <c r="Q152" s="88"/>
      <c r="R152" s="88"/>
      <c r="S152" s="89">
        <f t="shared" si="51"/>
        <v>0</v>
      </c>
      <c r="T152" s="90"/>
      <c r="U152" s="91"/>
      <c r="V152" s="89">
        <f t="shared" si="52"/>
        <v>0</v>
      </c>
      <c r="W152" s="88"/>
      <c r="X152" s="88"/>
      <c r="Y152" s="88"/>
      <c r="Z152" s="89">
        <f t="shared" si="44"/>
        <v>0</v>
      </c>
      <c r="AA152" s="92">
        <f t="shared" si="45"/>
        <v>0</v>
      </c>
      <c r="AB152" s="612"/>
      <c r="AC152" s="95" t="b">
        <f t="shared" si="53"/>
        <v>0</v>
      </c>
      <c r="AD152" s="95" t="b">
        <f t="shared" si="46"/>
        <v>0</v>
      </c>
      <c r="AE152" s="95" t="b">
        <f t="shared" si="47"/>
        <v>0</v>
      </c>
      <c r="AF152" s="95" t="b">
        <f t="shared" si="48"/>
        <v>0</v>
      </c>
      <c r="AG152" s="95">
        <f t="shared" si="54"/>
        <v>0</v>
      </c>
      <c r="AM152" s="44">
        <f t="shared" si="55"/>
        <v>0</v>
      </c>
      <c r="AT152" s="44">
        <f t="shared" si="56"/>
        <v>0</v>
      </c>
      <c r="AU152" s="262"/>
      <c r="AX152" s="95" t="b">
        <f t="shared" si="57"/>
        <v>0</v>
      </c>
      <c r="AY152" s="95" t="b">
        <f t="shared" si="58"/>
        <v>0</v>
      </c>
      <c r="AZ152" s="95" t="b">
        <f t="shared" si="59"/>
        <v>0</v>
      </c>
      <c r="BA152" s="95" t="b">
        <f t="shared" si="60"/>
        <v>0</v>
      </c>
      <c r="BB152" s="95" t="b">
        <f t="shared" si="61"/>
        <v>0</v>
      </c>
      <c r="BC152" s="95" t="b">
        <f t="shared" si="62"/>
        <v>0</v>
      </c>
    </row>
    <row r="153" spans="1:55" s="2" customFormat="1" ht="15" customHeight="1" x14ac:dyDescent="0.25">
      <c r="A153" s="30">
        <f t="shared" si="43"/>
        <v>134</v>
      </c>
      <c r="B153" s="93"/>
      <c r="C153" s="52"/>
      <c r="D153" s="84"/>
      <c r="E153" s="84"/>
      <c r="F153" s="85"/>
      <c r="G153" s="102"/>
      <c r="H153" s="88"/>
      <c r="I153" s="88"/>
      <c r="J153" s="86" t="str">
        <f t="shared" si="49"/>
        <v/>
      </c>
      <c r="K153" s="85"/>
      <c r="L153" s="85"/>
      <c r="M153" s="87" t="str">
        <f t="shared" si="50"/>
        <v xml:space="preserve"> </v>
      </c>
      <c r="N153" s="88"/>
      <c r="O153" s="88"/>
      <c r="P153" s="88"/>
      <c r="Q153" s="88"/>
      <c r="R153" s="88"/>
      <c r="S153" s="89">
        <f t="shared" si="51"/>
        <v>0</v>
      </c>
      <c r="T153" s="90"/>
      <c r="U153" s="91"/>
      <c r="V153" s="89">
        <f t="shared" si="52"/>
        <v>0</v>
      </c>
      <c r="W153" s="88"/>
      <c r="X153" s="88"/>
      <c r="Y153" s="88"/>
      <c r="Z153" s="89">
        <f t="shared" si="44"/>
        <v>0</v>
      </c>
      <c r="AA153" s="92">
        <f t="shared" si="45"/>
        <v>0</v>
      </c>
      <c r="AB153" s="612"/>
      <c r="AC153" s="95" t="b">
        <f t="shared" si="53"/>
        <v>0</v>
      </c>
      <c r="AD153" s="95" t="b">
        <f t="shared" si="46"/>
        <v>0</v>
      </c>
      <c r="AE153" s="95" t="b">
        <f t="shared" si="47"/>
        <v>0</v>
      </c>
      <c r="AF153" s="95" t="b">
        <f t="shared" si="48"/>
        <v>0</v>
      </c>
      <c r="AG153" s="95">
        <f t="shared" si="54"/>
        <v>0</v>
      </c>
      <c r="AM153" s="44">
        <f t="shared" si="55"/>
        <v>0</v>
      </c>
      <c r="AT153" s="44">
        <f t="shared" si="56"/>
        <v>0</v>
      </c>
      <c r="AU153" s="262"/>
      <c r="AX153" s="95" t="b">
        <f t="shared" si="57"/>
        <v>0</v>
      </c>
      <c r="AY153" s="95" t="b">
        <f t="shared" si="58"/>
        <v>0</v>
      </c>
      <c r="AZ153" s="95" t="b">
        <f t="shared" si="59"/>
        <v>0</v>
      </c>
      <c r="BA153" s="95" t="b">
        <f t="shared" si="60"/>
        <v>0</v>
      </c>
      <c r="BB153" s="95" t="b">
        <f t="shared" si="61"/>
        <v>0</v>
      </c>
      <c r="BC153" s="95" t="b">
        <f t="shared" si="62"/>
        <v>0</v>
      </c>
    </row>
    <row r="154" spans="1:55" s="2" customFormat="1" ht="15" customHeight="1" x14ac:dyDescent="0.25">
      <c r="A154" s="30">
        <f t="shared" si="43"/>
        <v>135</v>
      </c>
      <c r="B154" s="93"/>
      <c r="C154" s="52"/>
      <c r="D154" s="84"/>
      <c r="E154" s="84"/>
      <c r="F154" s="85"/>
      <c r="G154" s="102"/>
      <c r="H154" s="88"/>
      <c r="I154" s="88"/>
      <c r="J154" s="86" t="str">
        <f t="shared" si="49"/>
        <v/>
      </c>
      <c r="K154" s="85"/>
      <c r="L154" s="85"/>
      <c r="M154" s="87" t="str">
        <f t="shared" si="50"/>
        <v xml:space="preserve"> </v>
      </c>
      <c r="N154" s="88"/>
      <c r="O154" s="88"/>
      <c r="P154" s="88"/>
      <c r="Q154" s="88"/>
      <c r="R154" s="88"/>
      <c r="S154" s="89">
        <f t="shared" si="51"/>
        <v>0</v>
      </c>
      <c r="T154" s="90"/>
      <c r="U154" s="91"/>
      <c r="V154" s="89">
        <f t="shared" si="52"/>
        <v>0</v>
      </c>
      <c r="W154" s="88"/>
      <c r="X154" s="88"/>
      <c r="Y154" s="88"/>
      <c r="Z154" s="89">
        <f t="shared" si="44"/>
        <v>0</v>
      </c>
      <c r="AA154" s="92">
        <f t="shared" si="45"/>
        <v>0</v>
      </c>
      <c r="AB154" s="612"/>
      <c r="AC154" s="95" t="b">
        <f t="shared" si="53"/>
        <v>0</v>
      </c>
      <c r="AD154" s="95" t="b">
        <f t="shared" si="46"/>
        <v>0</v>
      </c>
      <c r="AE154" s="95" t="b">
        <f t="shared" si="47"/>
        <v>0</v>
      </c>
      <c r="AF154" s="95" t="b">
        <f t="shared" si="48"/>
        <v>0</v>
      </c>
      <c r="AG154" s="95">
        <f t="shared" si="54"/>
        <v>0</v>
      </c>
      <c r="AM154" s="44">
        <f t="shared" si="55"/>
        <v>0</v>
      </c>
      <c r="AT154" s="44">
        <f t="shared" si="56"/>
        <v>0</v>
      </c>
      <c r="AU154" s="262"/>
      <c r="AX154" s="95" t="b">
        <f t="shared" si="57"/>
        <v>0</v>
      </c>
      <c r="AY154" s="95" t="b">
        <f t="shared" si="58"/>
        <v>0</v>
      </c>
      <c r="AZ154" s="95" t="b">
        <f t="shared" si="59"/>
        <v>0</v>
      </c>
      <c r="BA154" s="95" t="b">
        <f t="shared" si="60"/>
        <v>0</v>
      </c>
      <c r="BB154" s="95" t="b">
        <f t="shared" si="61"/>
        <v>0</v>
      </c>
      <c r="BC154" s="95" t="b">
        <f t="shared" si="62"/>
        <v>0</v>
      </c>
    </row>
    <row r="155" spans="1:55" s="2" customFormat="1" ht="15" customHeight="1" x14ac:dyDescent="0.25">
      <c r="A155" s="30">
        <f t="shared" si="43"/>
        <v>136</v>
      </c>
      <c r="B155" s="93"/>
      <c r="C155" s="52"/>
      <c r="D155" s="84"/>
      <c r="E155" s="84"/>
      <c r="F155" s="85"/>
      <c r="G155" s="102"/>
      <c r="H155" s="88"/>
      <c r="I155" s="88"/>
      <c r="J155" s="86" t="str">
        <f t="shared" si="49"/>
        <v/>
      </c>
      <c r="K155" s="85"/>
      <c r="L155" s="85"/>
      <c r="M155" s="87" t="str">
        <f t="shared" si="50"/>
        <v xml:space="preserve"> </v>
      </c>
      <c r="N155" s="88"/>
      <c r="O155" s="88"/>
      <c r="P155" s="88"/>
      <c r="Q155" s="88"/>
      <c r="R155" s="88"/>
      <c r="S155" s="89">
        <f t="shared" si="51"/>
        <v>0</v>
      </c>
      <c r="T155" s="90"/>
      <c r="U155" s="91"/>
      <c r="V155" s="89">
        <f t="shared" si="52"/>
        <v>0</v>
      </c>
      <c r="W155" s="88"/>
      <c r="X155" s="88"/>
      <c r="Y155" s="88"/>
      <c r="Z155" s="89">
        <f t="shared" si="44"/>
        <v>0</v>
      </c>
      <c r="AA155" s="92">
        <f t="shared" si="45"/>
        <v>0</v>
      </c>
      <c r="AB155" s="612"/>
      <c r="AC155" s="95" t="b">
        <f t="shared" si="53"/>
        <v>0</v>
      </c>
      <c r="AD155" s="95" t="b">
        <f t="shared" si="46"/>
        <v>0</v>
      </c>
      <c r="AE155" s="95" t="b">
        <f t="shared" si="47"/>
        <v>0</v>
      </c>
      <c r="AF155" s="95" t="b">
        <f t="shared" si="48"/>
        <v>0</v>
      </c>
      <c r="AG155" s="95">
        <f t="shared" si="54"/>
        <v>0</v>
      </c>
      <c r="AM155" s="44">
        <f t="shared" si="55"/>
        <v>0</v>
      </c>
      <c r="AT155" s="44">
        <f t="shared" si="56"/>
        <v>0</v>
      </c>
      <c r="AU155" s="262"/>
      <c r="AX155" s="95" t="b">
        <f t="shared" si="57"/>
        <v>0</v>
      </c>
      <c r="AY155" s="95" t="b">
        <f t="shared" si="58"/>
        <v>0</v>
      </c>
      <c r="AZ155" s="95" t="b">
        <f t="shared" si="59"/>
        <v>0</v>
      </c>
      <c r="BA155" s="95" t="b">
        <f t="shared" si="60"/>
        <v>0</v>
      </c>
      <c r="BB155" s="95" t="b">
        <f t="shared" si="61"/>
        <v>0</v>
      </c>
      <c r="BC155" s="95" t="b">
        <f t="shared" si="62"/>
        <v>0</v>
      </c>
    </row>
    <row r="156" spans="1:55" s="2" customFormat="1" ht="15" customHeight="1" x14ac:dyDescent="0.25">
      <c r="A156" s="30">
        <f t="shared" si="43"/>
        <v>137</v>
      </c>
      <c r="B156" s="93"/>
      <c r="C156" s="52"/>
      <c r="D156" s="84"/>
      <c r="E156" s="84"/>
      <c r="F156" s="85"/>
      <c r="G156" s="102"/>
      <c r="H156" s="88"/>
      <c r="I156" s="88"/>
      <c r="J156" s="86" t="str">
        <f t="shared" si="49"/>
        <v/>
      </c>
      <c r="K156" s="85"/>
      <c r="L156" s="85"/>
      <c r="M156" s="87" t="str">
        <f t="shared" si="50"/>
        <v xml:space="preserve"> </v>
      </c>
      <c r="N156" s="88"/>
      <c r="O156" s="88"/>
      <c r="P156" s="88"/>
      <c r="Q156" s="88"/>
      <c r="R156" s="88"/>
      <c r="S156" s="89">
        <f t="shared" si="51"/>
        <v>0</v>
      </c>
      <c r="T156" s="90"/>
      <c r="U156" s="91"/>
      <c r="V156" s="89">
        <f t="shared" si="52"/>
        <v>0</v>
      </c>
      <c r="W156" s="88"/>
      <c r="X156" s="88"/>
      <c r="Y156" s="88"/>
      <c r="Z156" s="89">
        <f t="shared" si="44"/>
        <v>0</v>
      </c>
      <c r="AA156" s="92">
        <f t="shared" si="45"/>
        <v>0</v>
      </c>
      <c r="AB156" s="612"/>
      <c r="AC156" s="95" t="b">
        <f t="shared" si="53"/>
        <v>0</v>
      </c>
      <c r="AD156" s="95" t="b">
        <f t="shared" si="46"/>
        <v>0</v>
      </c>
      <c r="AE156" s="95" t="b">
        <f t="shared" si="47"/>
        <v>0</v>
      </c>
      <c r="AF156" s="95" t="b">
        <f t="shared" si="48"/>
        <v>0</v>
      </c>
      <c r="AG156" s="95">
        <f t="shared" si="54"/>
        <v>0</v>
      </c>
      <c r="AM156" s="44">
        <f t="shared" si="55"/>
        <v>0</v>
      </c>
      <c r="AT156" s="44">
        <f t="shared" si="56"/>
        <v>0</v>
      </c>
      <c r="AU156" s="262"/>
      <c r="AX156" s="95" t="b">
        <f t="shared" si="57"/>
        <v>0</v>
      </c>
      <c r="AY156" s="95" t="b">
        <f t="shared" si="58"/>
        <v>0</v>
      </c>
      <c r="AZ156" s="95" t="b">
        <f t="shared" si="59"/>
        <v>0</v>
      </c>
      <c r="BA156" s="95" t="b">
        <f t="shared" si="60"/>
        <v>0</v>
      </c>
      <c r="BB156" s="95" t="b">
        <f t="shared" si="61"/>
        <v>0</v>
      </c>
      <c r="BC156" s="95" t="b">
        <f t="shared" si="62"/>
        <v>0</v>
      </c>
    </row>
    <row r="157" spans="1:55" s="2" customFormat="1" ht="15" customHeight="1" x14ac:dyDescent="0.25">
      <c r="A157" s="30">
        <f t="shared" si="43"/>
        <v>138</v>
      </c>
      <c r="B157" s="93"/>
      <c r="C157" s="52"/>
      <c r="D157" s="84"/>
      <c r="E157" s="84"/>
      <c r="F157" s="85"/>
      <c r="G157" s="102"/>
      <c r="H157" s="88"/>
      <c r="I157" s="88"/>
      <c r="J157" s="86" t="str">
        <f t="shared" si="49"/>
        <v/>
      </c>
      <c r="K157" s="85"/>
      <c r="L157" s="85"/>
      <c r="M157" s="87" t="str">
        <f t="shared" si="50"/>
        <v xml:space="preserve"> </v>
      </c>
      <c r="N157" s="88"/>
      <c r="O157" s="88"/>
      <c r="P157" s="88"/>
      <c r="Q157" s="88"/>
      <c r="R157" s="88"/>
      <c r="S157" s="89">
        <f t="shared" si="51"/>
        <v>0</v>
      </c>
      <c r="T157" s="90"/>
      <c r="U157" s="91"/>
      <c r="V157" s="89">
        <f t="shared" si="52"/>
        <v>0</v>
      </c>
      <c r="W157" s="88"/>
      <c r="X157" s="88"/>
      <c r="Y157" s="88"/>
      <c r="Z157" s="89">
        <f t="shared" si="44"/>
        <v>0</v>
      </c>
      <c r="AA157" s="92">
        <f t="shared" si="45"/>
        <v>0</v>
      </c>
      <c r="AB157" s="612"/>
      <c r="AC157" s="95" t="b">
        <f t="shared" si="53"/>
        <v>0</v>
      </c>
      <c r="AD157" s="95" t="b">
        <f t="shared" si="46"/>
        <v>0</v>
      </c>
      <c r="AE157" s="95" t="b">
        <f t="shared" si="47"/>
        <v>0</v>
      </c>
      <c r="AF157" s="95" t="b">
        <f t="shared" si="48"/>
        <v>0</v>
      </c>
      <c r="AG157" s="95">
        <f t="shared" si="54"/>
        <v>0</v>
      </c>
      <c r="AM157" s="44">
        <f t="shared" si="55"/>
        <v>0</v>
      </c>
      <c r="AT157" s="44">
        <f t="shared" si="56"/>
        <v>0</v>
      </c>
      <c r="AU157" s="262"/>
      <c r="AX157" s="95" t="b">
        <f t="shared" si="57"/>
        <v>0</v>
      </c>
      <c r="AY157" s="95" t="b">
        <f t="shared" si="58"/>
        <v>0</v>
      </c>
      <c r="AZ157" s="95" t="b">
        <f t="shared" si="59"/>
        <v>0</v>
      </c>
      <c r="BA157" s="95" t="b">
        <f t="shared" si="60"/>
        <v>0</v>
      </c>
      <c r="BB157" s="95" t="b">
        <f t="shared" si="61"/>
        <v>0</v>
      </c>
      <c r="BC157" s="95" t="b">
        <f t="shared" si="62"/>
        <v>0</v>
      </c>
    </row>
    <row r="158" spans="1:55" s="2" customFormat="1" ht="15" customHeight="1" x14ac:dyDescent="0.25">
      <c r="A158" s="30">
        <f t="shared" si="43"/>
        <v>139</v>
      </c>
      <c r="B158" s="93"/>
      <c r="C158" s="52"/>
      <c r="D158" s="84"/>
      <c r="E158" s="84"/>
      <c r="F158" s="85"/>
      <c r="G158" s="102"/>
      <c r="H158" s="88"/>
      <c r="I158" s="88"/>
      <c r="J158" s="86" t="str">
        <f t="shared" si="49"/>
        <v/>
      </c>
      <c r="K158" s="85"/>
      <c r="L158" s="85"/>
      <c r="M158" s="87" t="str">
        <f t="shared" si="50"/>
        <v xml:space="preserve"> </v>
      </c>
      <c r="N158" s="88"/>
      <c r="O158" s="88"/>
      <c r="P158" s="88"/>
      <c r="Q158" s="88"/>
      <c r="R158" s="88"/>
      <c r="S158" s="89">
        <f t="shared" si="51"/>
        <v>0</v>
      </c>
      <c r="T158" s="90"/>
      <c r="U158" s="91"/>
      <c r="V158" s="89">
        <f t="shared" si="52"/>
        <v>0</v>
      </c>
      <c r="W158" s="88"/>
      <c r="X158" s="88"/>
      <c r="Y158" s="88"/>
      <c r="Z158" s="89">
        <f t="shared" si="44"/>
        <v>0</v>
      </c>
      <c r="AA158" s="92">
        <f t="shared" si="45"/>
        <v>0</v>
      </c>
      <c r="AB158" s="612"/>
      <c r="AC158" s="95" t="b">
        <f t="shared" si="53"/>
        <v>0</v>
      </c>
      <c r="AD158" s="95" t="b">
        <f t="shared" si="46"/>
        <v>0</v>
      </c>
      <c r="AE158" s="95" t="b">
        <f t="shared" si="47"/>
        <v>0</v>
      </c>
      <c r="AF158" s="95" t="b">
        <f t="shared" si="48"/>
        <v>0</v>
      </c>
      <c r="AG158" s="95">
        <f t="shared" si="54"/>
        <v>0</v>
      </c>
      <c r="AM158" s="44">
        <f t="shared" si="55"/>
        <v>0</v>
      </c>
      <c r="AT158" s="44">
        <f t="shared" si="56"/>
        <v>0</v>
      </c>
      <c r="AU158" s="262"/>
      <c r="AX158" s="95" t="b">
        <f t="shared" si="57"/>
        <v>0</v>
      </c>
      <c r="AY158" s="95" t="b">
        <f t="shared" si="58"/>
        <v>0</v>
      </c>
      <c r="AZ158" s="95" t="b">
        <f t="shared" si="59"/>
        <v>0</v>
      </c>
      <c r="BA158" s="95" t="b">
        <f t="shared" si="60"/>
        <v>0</v>
      </c>
      <c r="BB158" s="95" t="b">
        <f t="shared" si="61"/>
        <v>0</v>
      </c>
      <c r="BC158" s="95" t="b">
        <f t="shared" si="62"/>
        <v>0</v>
      </c>
    </row>
    <row r="159" spans="1:55" s="2" customFormat="1" ht="15" customHeight="1" x14ac:dyDescent="0.25">
      <c r="A159" s="30">
        <f t="shared" si="43"/>
        <v>140</v>
      </c>
      <c r="B159" s="93"/>
      <c r="C159" s="52"/>
      <c r="D159" s="84"/>
      <c r="E159" s="84"/>
      <c r="F159" s="85"/>
      <c r="G159" s="102"/>
      <c r="H159" s="88"/>
      <c r="I159" s="88"/>
      <c r="J159" s="86" t="str">
        <f t="shared" si="49"/>
        <v/>
      </c>
      <c r="K159" s="85"/>
      <c r="L159" s="85"/>
      <c r="M159" s="87" t="str">
        <f t="shared" si="50"/>
        <v xml:space="preserve"> </v>
      </c>
      <c r="N159" s="88"/>
      <c r="O159" s="88"/>
      <c r="P159" s="88"/>
      <c r="Q159" s="88"/>
      <c r="R159" s="88"/>
      <c r="S159" s="89">
        <f t="shared" si="51"/>
        <v>0</v>
      </c>
      <c r="T159" s="90"/>
      <c r="U159" s="91"/>
      <c r="V159" s="89">
        <f t="shared" si="52"/>
        <v>0</v>
      </c>
      <c r="W159" s="88"/>
      <c r="X159" s="88"/>
      <c r="Y159" s="88"/>
      <c r="Z159" s="89">
        <f t="shared" si="44"/>
        <v>0</v>
      </c>
      <c r="AA159" s="92">
        <f t="shared" si="45"/>
        <v>0</v>
      </c>
      <c r="AB159" s="612"/>
      <c r="AC159" s="95" t="b">
        <f t="shared" si="53"/>
        <v>0</v>
      </c>
      <c r="AD159" s="95" t="b">
        <f t="shared" si="46"/>
        <v>0</v>
      </c>
      <c r="AE159" s="95" t="b">
        <f t="shared" si="47"/>
        <v>0</v>
      </c>
      <c r="AF159" s="95" t="b">
        <f t="shared" si="48"/>
        <v>0</v>
      </c>
      <c r="AG159" s="95">
        <f t="shared" si="54"/>
        <v>0</v>
      </c>
      <c r="AM159" s="44">
        <f t="shared" si="55"/>
        <v>0</v>
      </c>
      <c r="AT159" s="44">
        <f t="shared" si="56"/>
        <v>0</v>
      </c>
      <c r="AU159" s="262"/>
      <c r="AX159" s="95" t="b">
        <f t="shared" si="57"/>
        <v>0</v>
      </c>
      <c r="AY159" s="95" t="b">
        <f t="shared" si="58"/>
        <v>0</v>
      </c>
      <c r="AZ159" s="95" t="b">
        <f t="shared" si="59"/>
        <v>0</v>
      </c>
      <c r="BA159" s="95" t="b">
        <f t="shared" si="60"/>
        <v>0</v>
      </c>
      <c r="BB159" s="95" t="b">
        <f t="shared" si="61"/>
        <v>0</v>
      </c>
      <c r="BC159" s="95" t="b">
        <f t="shared" si="62"/>
        <v>0</v>
      </c>
    </row>
    <row r="160" spans="1:55" s="2" customFormat="1" ht="15" customHeight="1" x14ac:dyDescent="0.25">
      <c r="A160" s="30">
        <f t="shared" si="43"/>
        <v>141</v>
      </c>
      <c r="B160" s="93"/>
      <c r="C160" s="52"/>
      <c r="D160" s="84"/>
      <c r="E160" s="84"/>
      <c r="F160" s="85"/>
      <c r="G160" s="102"/>
      <c r="H160" s="88"/>
      <c r="I160" s="88"/>
      <c r="J160" s="86" t="str">
        <f t="shared" si="49"/>
        <v/>
      </c>
      <c r="K160" s="85"/>
      <c r="L160" s="85"/>
      <c r="M160" s="87" t="str">
        <f t="shared" si="50"/>
        <v xml:space="preserve"> </v>
      </c>
      <c r="N160" s="88"/>
      <c r="O160" s="88"/>
      <c r="P160" s="88"/>
      <c r="Q160" s="88"/>
      <c r="R160" s="88"/>
      <c r="S160" s="89">
        <f t="shared" si="51"/>
        <v>0</v>
      </c>
      <c r="T160" s="90"/>
      <c r="U160" s="91"/>
      <c r="V160" s="89">
        <f t="shared" si="52"/>
        <v>0</v>
      </c>
      <c r="W160" s="88"/>
      <c r="X160" s="88"/>
      <c r="Y160" s="88"/>
      <c r="Z160" s="89">
        <f t="shared" si="44"/>
        <v>0</v>
      </c>
      <c r="AA160" s="92">
        <f t="shared" si="45"/>
        <v>0</v>
      </c>
      <c r="AB160" s="612"/>
      <c r="AC160" s="95" t="b">
        <f t="shared" si="53"/>
        <v>0</v>
      </c>
      <c r="AD160" s="95" t="b">
        <f t="shared" si="46"/>
        <v>0</v>
      </c>
      <c r="AE160" s="95" t="b">
        <f t="shared" si="47"/>
        <v>0</v>
      </c>
      <c r="AF160" s="95" t="b">
        <f t="shared" si="48"/>
        <v>0</v>
      </c>
      <c r="AG160" s="95">
        <f t="shared" si="54"/>
        <v>0</v>
      </c>
      <c r="AM160" s="44">
        <f t="shared" si="55"/>
        <v>0</v>
      </c>
      <c r="AT160" s="44">
        <f t="shared" si="56"/>
        <v>0</v>
      </c>
      <c r="AU160" s="262"/>
      <c r="AX160" s="95" t="b">
        <f t="shared" si="57"/>
        <v>0</v>
      </c>
      <c r="AY160" s="95" t="b">
        <f t="shared" si="58"/>
        <v>0</v>
      </c>
      <c r="AZ160" s="95" t="b">
        <f t="shared" si="59"/>
        <v>0</v>
      </c>
      <c r="BA160" s="95" t="b">
        <f t="shared" si="60"/>
        <v>0</v>
      </c>
      <c r="BB160" s="95" t="b">
        <f t="shared" si="61"/>
        <v>0</v>
      </c>
      <c r="BC160" s="95" t="b">
        <f t="shared" si="62"/>
        <v>0</v>
      </c>
    </row>
    <row r="161" spans="1:55" s="2" customFormat="1" ht="15" customHeight="1" x14ac:dyDescent="0.25">
      <c r="A161" s="30">
        <f t="shared" si="43"/>
        <v>142</v>
      </c>
      <c r="B161" s="93"/>
      <c r="C161" s="52"/>
      <c r="D161" s="84"/>
      <c r="E161" s="84"/>
      <c r="F161" s="85"/>
      <c r="G161" s="102"/>
      <c r="H161" s="88"/>
      <c r="I161" s="88"/>
      <c r="J161" s="86" t="str">
        <f t="shared" si="49"/>
        <v/>
      </c>
      <c r="K161" s="85"/>
      <c r="L161" s="85"/>
      <c r="M161" s="87" t="str">
        <f t="shared" si="50"/>
        <v xml:space="preserve"> </v>
      </c>
      <c r="N161" s="88"/>
      <c r="O161" s="88"/>
      <c r="P161" s="88"/>
      <c r="Q161" s="88"/>
      <c r="R161" s="88"/>
      <c r="S161" s="89">
        <f t="shared" si="51"/>
        <v>0</v>
      </c>
      <c r="T161" s="90"/>
      <c r="U161" s="91"/>
      <c r="V161" s="89">
        <f t="shared" si="52"/>
        <v>0</v>
      </c>
      <c r="W161" s="88"/>
      <c r="X161" s="88"/>
      <c r="Y161" s="88"/>
      <c r="Z161" s="89">
        <f t="shared" si="44"/>
        <v>0</v>
      </c>
      <c r="AA161" s="92">
        <f t="shared" si="45"/>
        <v>0</v>
      </c>
      <c r="AB161" s="612"/>
      <c r="AC161" s="95" t="b">
        <f t="shared" si="53"/>
        <v>0</v>
      </c>
      <c r="AD161" s="95" t="b">
        <f t="shared" si="46"/>
        <v>0</v>
      </c>
      <c r="AE161" s="95" t="b">
        <f t="shared" si="47"/>
        <v>0</v>
      </c>
      <c r="AF161" s="95" t="b">
        <f t="shared" si="48"/>
        <v>0</v>
      </c>
      <c r="AG161" s="95">
        <f t="shared" si="54"/>
        <v>0</v>
      </c>
      <c r="AM161" s="44">
        <f t="shared" si="55"/>
        <v>0</v>
      </c>
      <c r="AT161" s="44">
        <f t="shared" si="56"/>
        <v>0</v>
      </c>
      <c r="AU161" s="262"/>
      <c r="AX161" s="95" t="b">
        <f t="shared" si="57"/>
        <v>0</v>
      </c>
      <c r="AY161" s="95" t="b">
        <f t="shared" si="58"/>
        <v>0</v>
      </c>
      <c r="AZ161" s="95" t="b">
        <f t="shared" si="59"/>
        <v>0</v>
      </c>
      <c r="BA161" s="95" t="b">
        <f t="shared" si="60"/>
        <v>0</v>
      </c>
      <c r="BB161" s="95" t="b">
        <f t="shared" si="61"/>
        <v>0</v>
      </c>
      <c r="BC161" s="95" t="b">
        <f t="shared" si="62"/>
        <v>0</v>
      </c>
    </row>
    <row r="162" spans="1:55" s="2" customFormat="1" ht="15" customHeight="1" x14ac:dyDescent="0.25">
      <c r="A162" s="30">
        <f t="shared" si="43"/>
        <v>143</v>
      </c>
      <c r="B162" s="93"/>
      <c r="C162" s="52"/>
      <c r="D162" s="84"/>
      <c r="E162" s="84"/>
      <c r="F162" s="85"/>
      <c r="G162" s="102"/>
      <c r="H162" s="88"/>
      <c r="I162" s="88"/>
      <c r="J162" s="86" t="str">
        <f t="shared" si="49"/>
        <v/>
      </c>
      <c r="K162" s="85"/>
      <c r="L162" s="85"/>
      <c r="M162" s="87" t="str">
        <f t="shared" si="50"/>
        <v xml:space="preserve"> </v>
      </c>
      <c r="N162" s="88"/>
      <c r="O162" s="88"/>
      <c r="P162" s="88"/>
      <c r="Q162" s="88"/>
      <c r="R162" s="88"/>
      <c r="S162" s="89">
        <f t="shared" si="51"/>
        <v>0</v>
      </c>
      <c r="T162" s="90"/>
      <c r="U162" s="91"/>
      <c r="V162" s="89">
        <f t="shared" si="52"/>
        <v>0</v>
      </c>
      <c r="W162" s="88"/>
      <c r="X162" s="88"/>
      <c r="Y162" s="88"/>
      <c r="Z162" s="89">
        <f t="shared" si="44"/>
        <v>0</v>
      </c>
      <c r="AA162" s="92">
        <f t="shared" si="45"/>
        <v>0</v>
      </c>
      <c r="AB162" s="612"/>
      <c r="AC162" s="95" t="b">
        <f t="shared" si="53"/>
        <v>0</v>
      </c>
      <c r="AD162" s="95" t="b">
        <f t="shared" si="46"/>
        <v>0</v>
      </c>
      <c r="AE162" s="95" t="b">
        <f t="shared" si="47"/>
        <v>0</v>
      </c>
      <c r="AF162" s="95" t="b">
        <f t="shared" si="48"/>
        <v>0</v>
      </c>
      <c r="AG162" s="95">
        <f t="shared" si="54"/>
        <v>0</v>
      </c>
      <c r="AM162" s="44">
        <f t="shared" si="55"/>
        <v>0</v>
      </c>
      <c r="AT162" s="44">
        <f t="shared" si="56"/>
        <v>0</v>
      </c>
      <c r="AU162" s="262"/>
      <c r="AX162" s="95" t="b">
        <f t="shared" si="57"/>
        <v>0</v>
      </c>
      <c r="AY162" s="95" t="b">
        <f t="shared" si="58"/>
        <v>0</v>
      </c>
      <c r="AZ162" s="95" t="b">
        <f t="shared" si="59"/>
        <v>0</v>
      </c>
      <c r="BA162" s="95" t="b">
        <f t="shared" si="60"/>
        <v>0</v>
      </c>
      <c r="BB162" s="95" t="b">
        <f t="shared" si="61"/>
        <v>0</v>
      </c>
      <c r="BC162" s="95" t="b">
        <f t="shared" si="62"/>
        <v>0</v>
      </c>
    </row>
    <row r="163" spans="1:55" s="2" customFormat="1" ht="15" customHeight="1" x14ac:dyDescent="0.25">
      <c r="A163" s="30">
        <f t="shared" si="43"/>
        <v>144</v>
      </c>
      <c r="B163" s="93"/>
      <c r="C163" s="52"/>
      <c r="D163" s="84"/>
      <c r="E163" s="84"/>
      <c r="F163" s="85"/>
      <c r="G163" s="102"/>
      <c r="H163" s="88"/>
      <c r="I163" s="88"/>
      <c r="J163" s="86" t="str">
        <f t="shared" si="49"/>
        <v/>
      </c>
      <c r="K163" s="85"/>
      <c r="L163" s="85"/>
      <c r="M163" s="87" t="str">
        <f t="shared" si="50"/>
        <v xml:space="preserve"> </v>
      </c>
      <c r="N163" s="88"/>
      <c r="O163" s="88"/>
      <c r="P163" s="88"/>
      <c r="Q163" s="88"/>
      <c r="R163" s="88"/>
      <c r="S163" s="89">
        <f t="shared" si="51"/>
        <v>0</v>
      </c>
      <c r="T163" s="90"/>
      <c r="U163" s="91"/>
      <c r="V163" s="89">
        <f t="shared" si="52"/>
        <v>0</v>
      </c>
      <c r="W163" s="88"/>
      <c r="X163" s="88"/>
      <c r="Y163" s="88"/>
      <c r="Z163" s="89">
        <f t="shared" si="44"/>
        <v>0</v>
      </c>
      <c r="AA163" s="92">
        <f t="shared" si="45"/>
        <v>0</v>
      </c>
      <c r="AB163" s="612"/>
      <c r="AC163" s="95" t="b">
        <f t="shared" si="53"/>
        <v>0</v>
      </c>
      <c r="AD163" s="95" t="b">
        <f t="shared" si="46"/>
        <v>0</v>
      </c>
      <c r="AE163" s="95" t="b">
        <f t="shared" si="47"/>
        <v>0</v>
      </c>
      <c r="AF163" s="95" t="b">
        <f t="shared" si="48"/>
        <v>0</v>
      </c>
      <c r="AG163" s="95">
        <f t="shared" si="54"/>
        <v>0</v>
      </c>
      <c r="AM163" s="44">
        <f t="shared" si="55"/>
        <v>0</v>
      </c>
      <c r="AT163" s="44">
        <f t="shared" si="56"/>
        <v>0</v>
      </c>
      <c r="AU163" s="262"/>
      <c r="AX163" s="95" t="b">
        <f t="shared" si="57"/>
        <v>0</v>
      </c>
      <c r="AY163" s="95" t="b">
        <f t="shared" si="58"/>
        <v>0</v>
      </c>
      <c r="AZ163" s="95" t="b">
        <f t="shared" si="59"/>
        <v>0</v>
      </c>
      <c r="BA163" s="95" t="b">
        <f t="shared" si="60"/>
        <v>0</v>
      </c>
      <c r="BB163" s="95" t="b">
        <f t="shared" si="61"/>
        <v>0</v>
      </c>
      <c r="BC163" s="95" t="b">
        <f t="shared" si="62"/>
        <v>0</v>
      </c>
    </row>
    <row r="164" spans="1:55" s="2" customFormat="1" ht="15" customHeight="1" x14ac:dyDescent="0.25">
      <c r="A164" s="30">
        <f t="shared" si="43"/>
        <v>145</v>
      </c>
      <c r="B164" s="93"/>
      <c r="C164" s="52"/>
      <c r="D164" s="84"/>
      <c r="E164" s="84"/>
      <c r="F164" s="85"/>
      <c r="G164" s="102"/>
      <c r="H164" s="88"/>
      <c r="I164" s="88"/>
      <c r="J164" s="86" t="str">
        <f t="shared" si="49"/>
        <v/>
      </c>
      <c r="K164" s="85"/>
      <c r="L164" s="85"/>
      <c r="M164" s="87" t="str">
        <f t="shared" si="50"/>
        <v xml:space="preserve"> </v>
      </c>
      <c r="N164" s="88"/>
      <c r="O164" s="88"/>
      <c r="P164" s="88"/>
      <c r="Q164" s="88"/>
      <c r="R164" s="88"/>
      <c r="S164" s="89">
        <f t="shared" si="51"/>
        <v>0</v>
      </c>
      <c r="T164" s="90"/>
      <c r="U164" s="91"/>
      <c r="V164" s="89">
        <f t="shared" si="52"/>
        <v>0</v>
      </c>
      <c r="W164" s="88"/>
      <c r="X164" s="88"/>
      <c r="Y164" s="88"/>
      <c r="Z164" s="89">
        <f t="shared" si="44"/>
        <v>0</v>
      </c>
      <c r="AA164" s="92">
        <f t="shared" si="45"/>
        <v>0</v>
      </c>
      <c r="AB164" s="612"/>
      <c r="AC164" s="95" t="b">
        <f t="shared" si="53"/>
        <v>0</v>
      </c>
      <c r="AD164" s="95" t="b">
        <f t="shared" si="46"/>
        <v>0</v>
      </c>
      <c r="AE164" s="95" t="b">
        <f t="shared" si="47"/>
        <v>0</v>
      </c>
      <c r="AF164" s="95" t="b">
        <f t="shared" si="48"/>
        <v>0</v>
      </c>
      <c r="AG164" s="95">
        <f t="shared" si="54"/>
        <v>0</v>
      </c>
      <c r="AM164" s="44">
        <f t="shared" si="55"/>
        <v>0</v>
      </c>
      <c r="AT164" s="44">
        <f t="shared" si="56"/>
        <v>0</v>
      </c>
      <c r="AU164" s="262"/>
      <c r="AX164" s="95" t="b">
        <f t="shared" si="57"/>
        <v>0</v>
      </c>
      <c r="AY164" s="95" t="b">
        <f t="shared" si="58"/>
        <v>0</v>
      </c>
      <c r="AZ164" s="95" t="b">
        <f t="shared" si="59"/>
        <v>0</v>
      </c>
      <c r="BA164" s="95" t="b">
        <f t="shared" si="60"/>
        <v>0</v>
      </c>
      <c r="BB164" s="95" t="b">
        <f t="shared" si="61"/>
        <v>0</v>
      </c>
      <c r="BC164" s="95" t="b">
        <f t="shared" si="62"/>
        <v>0</v>
      </c>
    </row>
    <row r="165" spans="1:55" s="2" customFormat="1" ht="15" customHeight="1" x14ac:dyDescent="0.25">
      <c r="A165" s="30">
        <f t="shared" si="43"/>
        <v>146</v>
      </c>
      <c r="B165" s="93"/>
      <c r="C165" s="52"/>
      <c r="D165" s="84"/>
      <c r="E165" s="84"/>
      <c r="F165" s="85"/>
      <c r="G165" s="102"/>
      <c r="H165" s="88"/>
      <c r="I165" s="88"/>
      <c r="J165" s="86" t="str">
        <f t="shared" si="49"/>
        <v/>
      </c>
      <c r="K165" s="85"/>
      <c r="L165" s="85"/>
      <c r="M165" s="87" t="str">
        <f t="shared" si="50"/>
        <v xml:space="preserve"> </v>
      </c>
      <c r="N165" s="88"/>
      <c r="O165" s="88"/>
      <c r="P165" s="88"/>
      <c r="Q165" s="88"/>
      <c r="R165" s="88"/>
      <c r="S165" s="89">
        <f t="shared" si="51"/>
        <v>0</v>
      </c>
      <c r="T165" s="90"/>
      <c r="U165" s="91"/>
      <c r="V165" s="89">
        <f t="shared" si="52"/>
        <v>0</v>
      </c>
      <c r="W165" s="88"/>
      <c r="X165" s="88"/>
      <c r="Y165" s="88"/>
      <c r="Z165" s="89">
        <f t="shared" si="44"/>
        <v>0</v>
      </c>
      <c r="AA165" s="92">
        <f t="shared" si="45"/>
        <v>0</v>
      </c>
      <c r="AB165" s="612"/>
      <c r="AC165" s="95" t="b">
        <f t="shared" si="53"/>
        <v>0</v>
      </c>
      <c r="AD165" s="95" t="b">
        <f t="shared" si="46"/>
        <v>0</v>
      </c>
      <c r="AE165" s="95" t="b">
        <f t="shared" si="47"/>
        <v>0</v>
      </c>
      <c r="AF165" s="95" t="b">
        <f t="shared" si="48"/>
        <v>0</v>
      </c>
      <c r="AG165" s="95">
        <f t="shared" si="54"/>
        <v>0</v>
      </c>
      <c r="AM165" s="44">
        <f t="shared" si="55"/>
        <v>0</v>
      </c>
      <c r="AT165" s="44">
        <f t="shared" si="56"/>
        <v>0</v>
      </c>
      <c r="AU165" s="262"/>
      <c r="AX165" s="95" t="b">
        <f t="shared" si="57"/>
        <v>0</v>
      </c>
      <c r="AY165" s="95" t="b">
        <f t="shared" si="58"/>
        <v>0</v>
      </c>
      <c r="AZ165" s="95" t="b">
        <f t="shared" si="59"/>
        <v>0</v>
      </c>
      <c r="BA165" s="95" t="b">
        <f t="shared" si="60"/>
        <v>0</v>
      </c>
      <c r="BB165" s="95" t="b">
        <f t="shared" si="61"/>
        <v>0</v>
      </c>
      <c r="BC165" s="95" t="b">
        <f t="shared" si="62"/>
        <v>0</v>
      </c>
    </row>
    <row r="166" spans="1:55" s="2" customFormat="1" ht="15" customHeight="1" x14ac:dyDescent="0.25">
      <c r="A166" s="30">
        <f t="shared" si="43"/>
        <v>147</v>
      </c>
      <c r="B166" s="93"/>
      <c r="C166" s="52"/>
      <c r="D166" s="84"/>
      <c r="E166" s="84"/>
      <c r="F166" s="85"/>
      <c r="G166" s="102"/>
      <c r="H166" s="88"/>
      <c r="I166" s="88"/>
      <c r="J166" s="86" t="str">
        <f t="shared" si="49"/>
        <v/>
      </c>
      <c r="K166" s="85"/>
      <c r="L166" s="85"/>
      <c r="M166" s="87" t="str">
        <f t="shared" si="50"/>
        <v xml:space="preserve"> </v>
      </c>
      <c r="N166" s="88"/>
      <c r="O166" s="88"/>
      <c r="P166" s="88"/>
      <c r="Q166" s="88"/>
      <c r="R166" s="88"/>
      <c r="S166" s="89">
        <f t="shared" si="51"/>
        <v>0</v>
      </c>
      <c r="T166" s="90"/>
      <c r="U166" s="91"/>
      <c r="V166" s="89">
        <f t="shared" si="52"/>
        <v>0</v>
      </c>
      <c r="W166" s="88"/>
      <c r="X166" s="88"/>
      <c r="Y166" s="88"/>
      <c r="Z166" s="89">
        <f t="shared" si="44"/>
        <v>0</v>
      </c>
      <c r="AA166" s="92">
        <f t="shared" si="45"/>
        <v>0</v>
      </c>
      <c r="AB166" s="612"/>
      <c r="AC166" s="95" t="b">
        <f t="shared" si="53"/>
        <v>0</v>
      </c>
      <c r="AD166" s="95" t="b">
        <f t="shared" si="46"/>
        <v>0</v>
      </c>
      <c r="AE166" s="95" t="b">
        <f t="shared" si="47"/>
        <v>0</v>
      </c>
      <c r="AF166" s="95" t="b">
        <f t="shared" si="48"/>
        <v>0</v>
      </c>
      <c r="AG166" s="95">
        <f t="shared" si="54"/>
        <v>0</v>
      </c>
      <c r="AM166" s="44">
        <f t="shared" si="55"/>
        <v>0</v>
      </c>
      <c r="AT166" s="44">
        <f t="shared" si="56"/>
        <v>0</v>
      </c>
      <c r="AU166" s="262"/>
      <c r="AX166" s="95" t="b">
        <f t="shared" si="57"/>
        <v>0</v>
      </c>
      <c r="AY166" s="95" t="b">
        <f t="shared" si="58"/>
        <v>0</v>
      </c>
      <c r="AZ166" s="95" t="b">
        <f t="shared" si="59"/>
        <v>0</v>
      </c>
      <c r="BA166" s="95" t="b">
        <f t="shared" si="60"/>
        <v>0</v>
      </c>
      <c r="BB166" s="95" t="b">
        <f t="shared" si="61"/>
        <v>0</v>
      </c>
      <c r="BC166" s="95" t="b">
        <f t="shared" si="62"/>
        <v>0</v>
      </c>
    </row>
    <row r="167" spans="1:55" s="2" customFormat="1" ht="15" customHeight="1" x14ac:dyDescent="0.25">
      <c r="A167" s="30">
        <f t="shared" si="43"/>
        <v>148</v>
      </c>
      <c r="B167" s="93"/>
      <c r="C167" s="52"/>
      <c r="D167" s="84"/>
      <c r="E167" s="84"/>
      <c r="F167" s="85"/>
      <c r="G167" s="102"/>
      <c r="H167" s="88"/>
      <c r="I167" s="88"/>
      <c r="J167" s="86" t="str">
        <f t="shared" si="49"/>
        <v/>
      </c>
      <c r="K167" s="85"/>
      <c r="L167" s="85"/>
      <c r="M167" s="87" t="str">
        <f t="shared" si="50"/>
        <v xml:space="preserve"> </v>
      </c>
      <c r="N167" s="88"/>
      <c r="O167" s="88"/>
      <c r="P167" s="88"/>
      <c r="Q167" s="88"/>
      <c r="R167" s="88"/>
      <c r="S167" s="89">
        <f t="shared" si="51"/>
        <v>0</v>
      </c>
      <c r="T167" s="90"/>
      <c r="U167" s="91"/>
      <c r="V167" s="89">
        <f t="shared" si="52"/>
        <v>0</v>
      </c>
      <c r="W167" s="88"/>
      <c r="X167" s="88"/>
      <c r="Y167" s="88"/>
      <c r="Z167" s="89">
        <f t="shared" si="44"/>
        <v>0</v>
      </c>
      <c r="AA167" s="92">
        <f t="shared" si="45"/>
        <v>0</v>
      </c>
      <c r="AB167" s="612"/>
      <c r="AC167" s="95" t="b">
        <f t="shared" si="53"/>
        <v>0</v>
      </c>
      <c r="AD167" s="95" t="b">
        <f t="shared" si="46"/>
        <v>0</v>
      </c>
      <c r="AE167" s="95" t="b">
        <f t="shared" si="47"/>
        <v>0</v>
      </c>
      <c r="AF167" s="95" t="b">
        <f t="shared" si="48"/>
        <v>0</v>
      </c>
      <c r="AG167" s="95">
        <f t="shared" si="54"/>
        <v>0</v>
      </c>
      <c r="AM167" s="44">
        <f t="shared" si="55"/>
        <v>0</v>
      </c>
      <c r="AT167" s="44">
        <f t="shared" si="56"/>
        <v>0</v>
      </c>
      <c r="AU167" s="262"/>
      <c r="AX167" s="95" t="b">
        <f t="shared" si="57"/>
        <v>0</v>
      </c>
      <c r="AY167" s="95" t="b">
        <f t="shared" si="58"/>
        <v>0</v>
      </c>
      <c r="AZ167" s="95" t="b">
        <f t="shared" si="59"/>
        <v>0</v>
      </c>
      <c r="BA167" s="95" t="b">
        <f t="shared" si="60"/>
        <v>0</v>
      </c>
      <c r="BB167" s="95" t="b">
        <f t="shared" si="61"/>
        <v>0</v>
      </c>
      <c r="BC167" s="95" t="b">
        <f t="shared" si="62"/>
        <v>0</v>
      </c>
    </row>
    <row r="168" spans="1:55" s="2" customFormat="1" ht="15" customHeight="1" x14ac:dyDescent="0.25">
      <c r="A168" s="30">
        <f t="shared" si="43"/>
        <v>149</v>
      </c>
      <c r="B168" s="93"/>
      <c r="C168" s="52"/>
      <c r="D168" s="84"/>
      <c r="E168" s="84"/>
      <c r="F168" s="85"/>
      <c r="G168" s="102"/>
      <c r="H168" s="88"/>
      <c r="I168" s="88"/>
      <c r="J168" s="86" t="str">
        <f t="shared" si="49"/>
        <v/>
      </c>
      <c r="K168" s="85"/>
      <c r="L168" s="85"/>
      <c r="M168" s="87" t="str">
        <f t="shared" si="50"/>
        <v xml:space="preserve"> </v>
      </c>
      <c r="N168" s="88"/>
      <c r="O168" s="88"/>
      <c r="P168" s="88"/>
      <c r="Q168" s="88"/>
      <c r="R168" s="88"/>
      <c r="S168" s="89">
        <f t="shared" si="51"/>
        <v>0</v>
      </c>
      <c r="T168" s="90"/>
      <c r="U168" s="91"/>
      <c r="V168" s="89">
        <f t="shared" si="52"/>
        <v>0</v>
      </c>
      <c r="W168" s="88"/>
      <c r="X168" s="88"/>
      <c r="Y168" s="88"/>
      <c r="Z168" s="89">
        <f t="shared" si="44"/>
        <v>0</v>
      </c>
      <c r="AA168" s="92">
        <f t="shared" si="45"/>
        <v>0</v>
      </c>
      <c r="AB168" s="612"/>
      <c r="AC168" s="95" t="b">
        <f t="shared" si="53"/>
        <v>0</v>
      </c>
      <c r="AD168" s="95" t="b">
        <f t="shared" si="46"/>
        <v>0</v>
      </c>
      <c r="AE168" s="95" t="b">
        <f t="shared" si="47"/>
        <v>0</v>
      </c>
      <c r="AF168" s="95" t="b">
        <f t="shared" si="48"/>
        <v>0</v>
      </c>
      <c r="AG168" s="95">
        <f t="shared" si="54"/>
        <v>0</v>
      </c>
      <c r="AM168" s="44">
        <f t="shared" si="55"/>
        <v>0</v>
      </c>
      <c r="AT168" s="44">
        <f t="shared" si="56"/>
        <v>0</v>
      </c>
      <c r="AU168" s="262"/>
      <c r="AX168" s="95" t="b">
        <f t="shared" si="57"/>
        <v>0</v>
      </c>
      <c r="AY168" s="95" t="b">
        <f t="shared" si="58"/>
        <v>0</v>
      </c>
      <c r="AZ168" s="95" t="b">
        <f t="shared" si="59"/>
        <v>0</v>
      </c>
      <c r="BA168" s="95" t="b">
        <f t="shared" si="60"/>
        <v>0</v>
      </c>
      <c r="BB168" s="95" t="b">
        <f t="shared" si="61"/>
        <v>0</v>
      </c>
      <c r="BC168" s="95" t="b">
        <f t="shared" si="62"/>
        <v>0</v>
      </c>
    </row>
    <row r="169" spans="1:55" s="2" customFormat="1" ht="15" customHeight="1" x14ac:dyDescent="0.25">
      <c r="A169" s="30">
        <f t="shared" si="43"/>
        <v>150</v>
      </c>
      <c r="B169" s="93"/>
      <c r="C169" s="52"/>
      <c r="D169" s="84"/>
      <c r="E169" s="84"/>
      <c r="F169" s="85"/>
      <c r="G169" s="102"/>
      <c r="H169" s="88"/>
      <c r="I169" s="88"/>
      <c r="J169" s="86" t="str">
        <f t="shared" si="49"/>
        <v/>
      </c>
      <c r="K169" s="85"/>
      <c r="L169" s="85"/>
      <c r="M169" s="87" t="str">
        <f t="shared" si="50"/>
        <v xml:space="preserve"> </v>
      </c>
      <c r="N169" s="88"/>
      <c r="O169" s="88"/>
      <c r="P169" s="88"/>
      <c r="Q169" s="88"/>
      <c r="R169" s="88"/>
      <c r="S169" s="89">
        <f t="shared" si="51"/>
        <v>0</v>
      </c>
      <c r="T169" s="90"/>
      <c r="U169" s="91"/>
      <c r="V169" s="89">
        <f t="shared" si="52"/>
        <v>0</v>
      </c>
      <c r="W169" s="88"/>
      <c r="X169" s="88"/>
      <c r="Y169" s="88"/>
      <c r="Z169" s="89">
        <f t="shared" si="44"/>
        <v>0</v>
      </c>
      <c r="AA169" s="92">
        <f t="shared" si="45"/>
        <v>0</v>
      </c>
      <c r="AB169" s="612"/>
      <c r="AC169" s="95" t="b">
        <f t="shared" si="53"/>
        <v>0</v>
      </c>
      <c r="AD169" s="95" t="b">
        <f t="shared" si="46"/>
        <v>0</v>
      </c>
      <c r="AE169" s="95" t="b">
        <f t="shared" si="47"/>
        <v>0</v>
      </c>
      <c r="AF169" s="95" t="b">
        <f t="shared" si="48"/>
        <v>0</v>
      </c>
      <c r="AG169" s="95">
        <f t="shared" si="54"/>
        <v>0</v>
      </c>
      <c r="AM169" s="44">
        <f t="shared" si="55"/>
        <v>0</v>
      </c>
      <c r="AT169" s="44">
        <f t="shared" si="56"/>
        <v>0</v>
      </c>
      <c r="AU169" s="262"/>
      <c r="AX169" s="95" t="b">
        <f t="shared" si="57"/>
        <v>0</v>
      </c>
      <c r="AY169" s="95" t="b">
        <f t="shared" si="58"/>
        <v>0</v>
      </c>
      <c r="AZ169" s="95" t="b">
        <f t="shared" si="59"/>
        <v>0</v>
      </c>
      <c r="BA169" s="95" t="b">
        <f t="shared" si="60"/>
        <v>0</v>
      </c>
      <c r="BB169" s="95" t="b">
        <f t="shared" si="61"/>
        <v>0</v>
      </c>
      <c r="BC169" s="95" t="b">
        <f t="shared" si="62"/>
        <v>0</v>
      </c>
    </row>
    <row r="170" spans="1:55" s="2" customFormat="1" ht="15" customHeight="1" x14ac:dyDescent="0.25">
      <c r="A170" s="30">
        <f t="shared" si="43"/>
        <v>151</v>
      </c>
      <c r="B170" s="93"/>
      <c r="C170" s="52"/>
      <c r="D170" s="84"/>
      <c r="E170" s="84"/>
      <c r="F170" s="85"/>
      <c r="G170" s="102"/>
      <c r="H170" s="88"/>
      <c r="I170" s="88"/>
      <c r="J170" s="86" t="str">
        <f t="shared" si="49"/>
        <v/>
      </c>
      <c r="K170" s="85"/>
      <c r="L170" s="85"/>
      <c r="M170" s="87" t="str">
        <f t="shared" si="50"/>
        <v xml:space="preserve"> </v>
      </c>
      <c r="N170" s="88"/>
      <c r="O170" s="88"/>
      <c r="P170" s="88"/>
      <c r="Q170" s="88"/>
      <c r="R170" s="88"/>
      <c r="S170" s="89">
        <f t="shared" si="51"/>
        <v>0</v>
      </c>
      <c r="T170" s="90"/>
      <c r="U170" s="91"/>
      <c r="V170" s="89">
        <f t="shared" si="52"/>
        <v>0</v>
      </c>
      <c r="W170" s="88"/>
      <c r="X170" s="88"/>
      <c r="Y170" s="88"/>
      <c r="Z170" s="89">
        <f t="shared" si="44"/>
        <v>0</v>
      </c>
      <c r="AA170" s="92">
        <f t="shared" si="45"/>
        <v>0</v>
      </c>
      <c r="AB170" s="612"/>
      <c r="AC170" s="95" t="b">
        <f t="shared" si="53"/>
        <v>0</v>
      </c>
      <c r="AD170" s="95" t="b">
        <f t="shared" si="46"/>
        <v>0</v>
      </c>
      <c r="AE170" s="95" t="b">
        <f t="shared" si="47"/>
        <v>0</v>
      </c>
      <c r="AF170" s="95" t="b">
        <f t="shared" si="48"/>
        <v>0</v>
      </c>
      <c r="AG170" s="95">
        <f t="shared" si="54"/>
        <v>0</v>
      </c>
      <c r="AM170" s="44">
        <f t="shared" si="55"/>
        <v>0</v>
      </c>
      <c r="AT170" s="44">
        <f t="shared" si="56"/>
        <v>0</v>
      </c>
      <c r="AU170" s="262"/>
      <c r="AX170" s="95" t="b">
        <f t="shared" si="57"/>
        <v>0</v>
      </c>
      <c r="AY170" s="95" t="b">
        <f t="shared" si="58"/>
        <v>0</v>
      </c>
      <c r="AZ170" s="95" t="b">
        <f t="shared" si="59"/>
        <v>0</v>
      </c>
      <c r="BA170" s="95" t="b">
        <f t="shared" si="60"/>
        <v>0</v>
      </c>
      <c r="BB170" s="95" t="b">
        <f t="shared" si="61"/>
        <v>0</v>
      </c>
      <c r="BC170" s="95" t="b">
        <f t="shared" si="62"/>
        <v>0</v>
      </c>
    </row>
    <row r="171" spans="1:55" s="2" customFormat="1" ht="15" customHeight="1" x14ac:dyDescent="0.25">
      <c r="A171" s="30">
        <f t="shared" si="43"/>
        <v>152</v>
      </c>
      <c r="B171" s="93"/>
      <c r="C171" s="52"/>
      <c r="D171" s="84"/>
      <c r="E171" s="84"/>
      <c r="F171" s="85"/>
      <c r="G171" s="102"/>
      <c r="H171" s="88"/>
      <c r="I171" s="88"/>
      <c r="J171" s="86" t="str">
        <f t="shared" si="49"/>
        <v/>
      </c>
      <c r="K171" s="85"/>
      <c r="L171" s="85"/>
      <c r="M171" s="87" t="str">
        <f t="shared" si="50"/>
        <v xml:space="preserve"> </v>
      </c>
      <c r="N171" s="88"/>
      <c r="O171" s="88"/>
      <c r="P171" s="88"/>
      <c r="Q171" s="88"/>
      <c r="R171" s="88"/>
      <c r="S171" s="89">
        <f t="shared" si="51"/>
        <v>0</v>
      </c>
      <c r="T171" s="90"/>
      <c r="U171" s="91"/>
      <c r="V171" s="89">
        <f t="shared" si="52"/>
        <v>0</v>
      </c>
      <c r="W171" s="88"/>
      <c r="X171" s="88"/>
      <c r="Y171" s="88"/>
      <c r="Z171" s="89">
        <f t="shared" si="44"/>
        <v>0</v>
      </c>
      <c r="AA171" s="92">
        <f t="shared" si="45"/>
        <v>0</v>
      </c>
      <c r="AB171" s="612"/>
      <c r="AC171" s="95" t="b">
        <f t="shared" si="53"/>
        <v>0</v>
      </c>
      <c r="AD171" s="95" t="b">
        <f t="shared" si="46"/>
        <v>0</v>
      </c>
      <c r="AE171" s="95" t="b">
        <f t="shared" si="47"/>
        <v>0</v>
      </c>
      <c r="AF171" s="95" t="b">
        <f t="shared" si="48"/>
        <v>0</v>
      </c>
      <c r="AG171" s="95">
        <f t="shared" si="54"/>
        <v>0</v>
      </c>
      <c r="AM171" s="44">
        <f t="shared" si="55"/>
        <v>0</v>
      </c>
      <c r="AT171" s="44">
        <f t="shared" si="56"/>
        <v>0</v>
      </c>
      <c r="AU171" s="262"/>
      <c r="AX171" s="95" t="b">
        <f t="shared" si="57"/>
        <v>0</v>
      </c>
      <c r="AY171" s="95" t="b">
        <f t="shared" si="58"/>
        <v>0</v>
      </c>
      <c r="AZ171" s="95" t="b">
        <f t="shared" si="59"/>
        <v>0</v>
      </c>
      <c r="BA171" s="95" t="b">
        <f t="shared" si="60"/>
        <v>0</v>
      </c>
      <c r="BB171" s="95" t="b">
        <f t="shared" si="61"/>
        <v>0</v>
      </c>
      <c r="BC171" s="95" t="b">
        <f t="shared" si="62"/>
        <v>0</v>
      </c>
    </row>
    <row r="172" spans="1:55" s="2" customFormat="1" ht="15" customHeight="1" x14ac:dyDescent="0.25">
      <c r="A172" s="30">
        <f t="shared" si="43"/>
        <v>153</v>
      </c>
      <c r="B172" s="93"/>
      <c r="C172" s="52"/>
      <c r="D172" s="84"/>
      <c r="E172" s="84"/>
      <c r="F172" s="85"/>
      <c r="G172" s="102"/>
      <c r="H172" s="88"/>
      <c r="I172" s="88"/>
      <c r="J172" s="86" t="str">
        <f t="shared" si="49"/>
        <v/>
      </c>
      <c r="K172" s="85"/>
      <c r="L172" s="85"/>
      <c r="M172" s="87" t="str">
        <f t="shared" si="50"/>
        <v xml:space="preserve"> </v>
      </c>
      <c r="N172" s="88"/>
      <c r="O172" s="88"/>
      <c r="P172" s="88"/>
      <c r="Q172" s="88"/>
      <c r="R172" s="88"/>
      <c r="S172" s="89">
        <f t="shared" si="51"/>
        <v>0</v>
      </c>
      <c r="T172" s="90"/>
      <c r="U172" s="91"/>
      <c r="V172" s="89">
        <f t="shared" si="52"/>
        <v>0</v>
      </c>
      <c r="W172" s="88"/>
      <c r="X172" s="88"/>
      <c r="Y172" s="88"/>
      <c r="Z172" s="89">
        <f t="shared" si="44"/>
        <v>0</v>
      </c>
      <c r="AA172" s="92">
        <f t="shared" si="45"/>
        <v>0</v>
      </c>
      <c r="AB172" s="612"/>
      <c r="AC172" s="95" t="b">
        <f t="shared" si="53"/>
        <v>0</v>
      </c>
      <c r="AD172" s="95" t="b">
        <f t="shared" si="46"/>
        <v>0</v>
      </c>
      <c r="AE172" s="95" t="b">
        <f t="shared" si="47"/>
        <v>0</v>
      </c>
      <c r="AF172" s="95" t="b">
        <f t="shared" si="48"/>
        <v>0</v>
      </c>
      <c r="AG172" s="95">
        <f t="shared" si="54"/>
        <v>0</v>
      </c>
      <c r="AM172" s="44">
        <f t="shared" si="55"/>
        <v>0</v>
      </c>
      <c r="AT172" s="44">
        <f t="shared" si="56"/>
        <v>0</v>
      </c>
      <c r="AU172" s="262"/>
      <c r="AX172" s="95" t="b">
        <f t="shared" si="57"/>
        <v>0</v>
      </c>
      <c r="AY172" s="95" t="b">
        <f t="shared" si="58"/>
        <v>0</v>
      </c>
      <c r="AZ172" s="95" t="b">
        <f t="shared" si="59"/>
        <v>0</v>
      </c>
      <c r="BA172" s="95" t="b">
        <f t="shared" si="60"/>
        <v>0</v>
      </c>
      <c r="BB172" s="95" t="b">
        <f t="shared" si="61"/>
        <v>0</v>
      </c>
      <c r="BC172" s="95" t="b">
        <f t="shared" si="62"/>
        <v>0</v>
      </c>
    </row>
    <row r="173" spans="1:55" s="2" customFormat="1" ht="15" customHeight="1" x14ac:dyDescent="0.25">
      <c r="A173" s="30">
        <f t="shared" si="43"/>
        <v>154</v>
      </c>
      <c r="B173" s="93"/>
      <c r="C173" s="52"/>
      <c r="D173" s="84"/>
      <c r="E173" s="84"/>
      <c r="F173" s="85"/>
      <c r="G173" s="102"/>
      <c r="H173" s="88"/>
      <c r="I173" s="88"/>
      <c r="J173" s="86" t="str">
        <f t="shared" si="49"/>
        <v/>
      </c>
      <c r="K173" s="85"/>
      <c r="L173" s="85"/>
      <c r="M173" s="87" t="str">
        <f t="shared" si="50"/>
        <v xml:space="preserve"> </v>
      </c>
      <c r="N173" s="88"/>
      <c r="O173" s="88"/>
      <c r="P173" s="88"/>
      <c r="Q173" s="88"/>
      <c r="R173" s="88"/>
      <c r="S173" s="89">
        <f t="shared" si="51"/>
        <v>0</v>
      </c>
      <c r="T173" s="90"/>
      <c r="U173" s="91"/>
      <c r="V173" s="89">
        <f t="shared" si="52"/>
        <v>0</v>
      </c>
      <c r="W173" s="88"/>
      <c r="X173" s="88"/>
      <c r="Y173" s="88"/>
      <c r="Z173" s="89">
        <f t="shared" si="44"/>
        <v>0</v>
      </c>
      <c r="AA173" s="92">
        <f t="shared" si="45"/>
        <v>0</v>
      </c>
      <c r="AB173" s="612"/>
      <c r="AC173" s="95" t="b">
        <f t="shared" si="53"/>
        <v>0</v>
      </c>
      <c r="AD173" s="95" t="b">
        <f t="shared" si="46"/>
        <v>0</v>
      </c>
      <c r="AE173" s="95" t="b">
        <f t="shared" si="47"/>
        <v>0</v>
      </c>
      <c r="AF173" s="95" t="b">
        <f t="shared" si="48"/>
        <v>0</v>
      </c>
      <c r="AG173" s="95">
        <f t="shared" si="54"/>
        <v>0</v>
      </c>
      <c r="AM173" s="44">
        <f t="shared" si="55"/>
        <v>0</v>
      </c>
      <c r="AT173" s="44">
        <f t="shared" si="56"/>
        <v>0</v>
      </c>
      <c r="AU173" s="262"/>
      <c r="AX173" s="95" t="b">
        <f t="shared" si="57"/>
        <v>0</v>
      </c>
      <c r="AY173" s="95" t="b">
        <f t="shared" si="58"/>
        <v>0</v>
      </c>
      <c r="AZ173" s="95" t="b">
        <f t="shared" si="59"/>
        <v>0</v>
      </c>
      <c r="BA173" s="95" t="b">
        <f t="shared" si="60"/>
        <v>0</v>
      </c>
      <c r="BB173" s="95" t="b">
        <f t="shared" si="61"/>
        <v>0</v>
      </c>
      <c r="BC173" s="95" t="b">
        <f t="shared" si="62"/>
        <v>0</v>
      </c>
    </row>
    <row r="174" spans="1:55" s="2" customFormat="1" ht="15" customHeight="1" x14ac:dyDescent="0.25">
      <c r="A174" s="30">
        <f t="shared" si="43"/>
        <v>155</v>
      </c>
      <c r="B174" s="93"/>
      <c r="C174" s="52"/>
      <c r="D174" s="84"/>
      <c r="E174" s="84"/>
      <c r="F174" s="85"/>
      <c r="G174" s="102"/>
      <c r="H174" s="88"/>
      <c r="I174" s="88"/>
      <c r="J174" s="86" t="str">
        <f t="shared" si="49"/>
        <v/>
      </c>
      <c r="K174" s="85"/>
      <c r="L174" s="85"/>
      <c r="M174" s="87" t="str">
        <f t="shared" si="50"/>
        <v xml:space="preserve"> </v>
      </c>
      <c r="N174" s="88"/>
      <c r="O174" s="88"/>
      <c r="P174" s="88"/>
      <c r="Q174" s="88"/>
      <c r="R174" s="88"/>
      <c r="S174" s="89">
        <f t="shared" si="51"/>
        <v>0</v>
      </c>
      <c r="T174" s="90"/>
      <c r="U174" s="91"/>
      <c r="V174" s="89">
        <f t="shared" si="52"/>
        <v>0</v>
      </c>
      <c r="W174" s="88"/>
      <c r="X174" s="88"/>
      <c r="Y174" s="88"/>
      <c r="Z174" s="89">
        <f t="shared" si="44"/>
        <v>0</v>
      </c>
      <c r="AA174" s="92">
        <f t="shared" si="45"/>
        <v>0</v>
      </c>
      <c r="AB174" s="612"/>
      <c r="AC174" s="95" t="b">
        <f t="shared" si="53"/>
        <v>0</v>
      </c>
      <c r="AD174" s="95" t="b">
        <f t="shared" si="46"/>
        <v>0</v>
      </c>
      <c r="AE174" s="95" t="b">
        <f t="shared" si="47"/>
        <v>0</v>
      </c>
      <c r="AF174" s="95" t="b">
        <f t="shared" si="48"/>
        <v>0</v>
      </c>
      <c r="AG174" s="95">
        <f t="shared" si="54"/>
        <v>0</v>
      </c>
      <c r="AM174" s="44">
        <f t="shared" si="55"/>
        <v>0</v>
      </c>
      <c r="AT174" s="44">
        <f t="shared" si="56"/>
        <v>0</v>
      </c>
      <c r="AU174" s="262"/>
      <c r="AX174" s="95" t="b">
        <f t="shared" si="57"/>
        <v>0</v>
      </c>
      <c r="AY174" s="95" t="b">
        <f t="shared" si="58"/>
        <v>0</v>
      </c>
      <c r="AZ174" s="95" t="b">
        <f t="shared" si="59"/>
        <v>0</v>
      </c>
      <c r="BA174" s="95" t="b">
        <f t="shared" si="60"/>
        <v>0</v>
      </c>
      <c r="BB174" s="95" t="b">
        <f t="shared" si="61"/>
        <v>0</v>
      </c>
      <c r="BC174" s="95" t="b">
        <f t="shared" si="62"/>
        <v>0</v>
      </c>
    </row>
    <row r="175" spans="1:55" s="2" customFormat="1" ht="15" customHeight="1" x14ac:dyDescent="0.25">
      <c r="A175" s="30">
        <f t="shared" si="43"/>
        <v>156</v>
      </c>
      <c r="B175" s="93"/>
      <c r="C175" s="52"/>
      <c r="D175" s="84"/>
      <c r="E175" s="84"/>
      <c r="F175" s="85"/>
      <c r="G175" s="102"/>
      <c r="H175" s="88"/>
      <c r="I175" s="88"/>
      <c r="J175" s="86" t="str">
        <f t="shared" si="49"/>
        <v/>
      </c>
      <c r="K175" s="85"/>
      <c r="L175" s="85"/>
      <c r="M175" s="87" t="str">
        <f t="shared" si="50"/>
        <v xml:space="preserve"> </v>
      </c>
      <c r="N175" s="88"/>
      <c r="O175" s="88"/>
      <c r="P175" s="88"/>
      <c r="Q175" s="88"/>
      <c r="R175" s="88"/>
      <c r="S175" s="89">
        <f t="shared" si="51"/>
        <v>0</v>
      </c>
      <c r="T175" s="90"/>
      <c r="U175" s="91"/>
      <c r="V175" s="89">
        <f t="shared" si="52"/>
        <v>0</v>
      </c>
      <c r="W175" s="88"/>
      <c r="X175" s="88"/>
      <c r="Y175" s="88"/>
      <c r="Z175" s="89">
        <f t="shared" si="44"/>
        <v>0</v>
      </c>
      <c r="AA175" s="92">
        <f t="shared" si="45"/>
        <v>0</v>
      </c>
      <c r="AB175" s="612"/>
      <c r="AC175" s="95" t="b">
        <f t="shared" si="53"/>
        <v>0</v>
      </c>
      <c r="AD175" s="95" t="b">
        <f t="shared" si="46"/>
        <v>0</v>
      </c>
      <c r="AE175" s="95" t="b">
        <f t="shared" si="47"/>
        <v>0</v>
      </c>
      <c r="AF175" s="95" t="b">
        <f t="shared" si="48"/>
        <v>0</v>
      </c>
      <c r="AG175" s="95">
        <f t="shared" si="54"/>
        <v>0</v>
      </c>
      <c r="AM175" s="44">
        <f t="shared" si="55"/>
        <v>0</v>
      </c>
      <c r="AT175" s="44">
        <f t="shared" si="56"/>
        <v>0</v>
      </c>
      <c r="AU175" s="262"/>
      <c r="AX175" s="95" t="b">
        <f t="shared" si="57"/>
        <v>0</v>
      </c>
      <c r="AY175" s="95" t="b">
        <f t="shared" si="58"/>
        <v>0</v>
      </c>
      <c r="AZ175" s="95" t="b">
        <f t="shared" si="59"/>
        <v>0</v>
      </c>
      <c r="BA175" s="95" t="b">
        <f t="shared" si="60"/>
        <v>0</v>
      </c>
      <c r="BB175" s="95" t="b">
        <f t="shared" si="61"/>
        <v>0</v>
      </c>
      <c r="BC175" s="95" t="b">
        <f t="shared" si="62"/>
        <v>0</v>
      </c>
    </row>
    <row r="176" spans="1:55" s="2" customFormat="1" ht="15" customHeight="1" x14ac:dyDescent="0.25">
      <c r="A176" s="30">
        <f t="shared" si="43"/>
        <v>157</v>
      </c>
      <c r="B176" s="93"/>
      <c r="C176" s="52"/>
      <c r="D176" s="84"/>
      <c r="E176" s="84"/>
      <c r="F176" s="85"/>
      <c r="G176" s="102"/>
      <c r="H176" s="88"/>
      <c r="I176" s="88"/>
      <c r="J176" s="86" t="str">
        <f t="shared" si="49"/>
        <v/>
      </c>
      <c r="K176" s="85"/>
      <c r="L176" s="85"/>
      <c r="M176" s="87" t="str">
        <f t="shared" si="50"/>
        <v xml:space="preserve"> </v>
      </c>
      <c r="N176" s="88"/>
      <c r="O176" s="88"/>
      <c r="P176" s="88"/>
      <c r="Q176" s="88"/>
      <c r="R176" s="88"/>
      <c r="S176" s="89">
        <f t="shared" si="51"/>
        <v>0</v>
      </c>
      <c r="T176" s="90"/>
      <c r="U176" s="91"/>
      <c r="V176" s="89">
        <f t="shared" si="52"/>
        <v>0</v>
      </c>
      <c r="W176" s="88"/>
      <c r="X176" s="88"/>
      <c r="Y176" s="88"/>
      <c r="Z176" s="89">
        <f t="shared" si="44"/>
        <v>0</v>
      </c>
      <c r="AA176" s="92">
        <f t="shared" si="45"/>
        <v>0</v>
      </c>
      <c r="AB176" s="612"/>
      <c r="AC176" s="95" t="b">
        <f t="shared" si="53"/>
        <v>0</v>
      </c>
      <c r="AD176" s="95" t="b">
        <f t="shared" si="46"/>
        <v>0</v>
      </c>
      <c r="AE176" s="95" t="b">
        <f t="shared" si="47"/>
        <v>0</v>
      </c>
      <c r="AF176" s="95" t="b">
        <f t="shared" si="48"/>
        <v>0</v>
      </c>
      <c r="AG176" s="95">
        <f t="shared" si="54"/>
        <v>0</v>
      </c>
      <c r="AM176" s="44">
        <f t="shared" si="55"/>
        <v>0</v>
      </c>
      <c r="AT176" s="44">
        <f t="shared" si="56"/>
        <v>0</v>
      </c>
      <c r="AU176" s="262"/>
      <c r="AX176" s="95" t="b">
        <f t="shared" si="57"/>
        <v>0</v>
      </c>
      <c r="AY176" s="95" t="b">
        <f t="shared" si="58"/>
        <v>0</v>
      </c>
      <c r="AZ176" s="95" t="b">
        <f t="shared" si="59"/>
        <v>0</v>
      </c>
      <c r="BA176" s="95" t="b">
        <f t="shared" si="60"/>
        <v>0</v>
      </c>
      <c r="BB176" s="95" t="b">
        <f t="shared" si="61"/>
        <v>0</v>
      </c>
      <c r="BC176" s="95" t="b">
        <f t="shared" si="62"/>
        <v>0</v>
      </c>
    </row>
    <row r="177" spans="1:55" s="2" customFormat="1" ht="15" customHeight="1" x14ac:dyDescent="0.25">
      <c r="A177" s="30">
        <f t="shared" si="43"/>
        <v>158</v>
      </c>
      <c r="B177" s="93"/>
      <c r="C177" s="52"/>
      <c r="D177" s="84"/>
      <c r="E177" s="84"/>
      <c r="F177" s="85"/>
      <c r="G177" s="102"/>
      <c r="H177" s="88"/>
      <c r="I177" s="88"/>
      <c r="J177" s="86" t="str">
        <f t="shared" si="49"/>
        <v/>
      </c>
      <c r="K177" s="85"/>
      <c r="L177" s="85"/>
      <c r="M177" s="87" t="str">
        <f t="shared" si="50"/>
        <v xml:space="preserve"> </v>
      </c>
      <c r="N177" s="88"/>
      <c r="O177" s="88"/>
      <c r="P177" s="88"/>
      <c r="Q177" s="88"/>
      <c r="R177" s="88"/>
      <c r="S177" s="89">
        <f t="shared" si="51"/>
        <v>0</v>
      </c>
      <c r="T177" s="90"/>
      <c r="U177" s="91"/>
      <c r="V177" s="89">
        <f t="shared" si="52"/>
        <v>0</v>
      </c>
      <c r="W177" s="88"/>
      <c r="X177" s="88"/>
      <c r="Y177" s="88"/>
      <c r="Z177" s="89">
        <f t="shared" si="44"/>
        <v>0</v>
      </c>
      <c r="AA177" s="92">
        <f t="shared" si="45"/>
        <v>0</v>
      </c>
      <c r="AB177" s="612"/>
      <c r="AC177" s="95" t="b">
        <f t="shared" si="53"/>
        <v>0</v>
      </c>
      <c r="AD177" s="95" t="b">
        <f t="shared" si="46"/>
        <v>0</v>
      </c>
      <c r="AE177" s="95" t="b">
        <f t="shared" si="47"/>
        <v>0</v>
      </c>
      <c r="AF177" s="95" t="b">
        <f t="shared" si="48"/>
        <v>0</v>
      </c>
      <c r="AG177" s="95">
        <f t="shared" si="54"/>
        <v>0</v>
      </c>
      <c r="AM177" s="44">
        <f t="shared" si="55"/>
        <v>0</v>
      </c>
      <c r="AT177" s="44">
        <f t="shared" si="56"/>
        <v>0</v>
      </c>
      <c r="AU177" s="262"/>
      <c r="AX177" s="95" t="b">
        <f t="shared" si="57"/>
        <v>0</v>
      </c>
      <c r="AY177" s="95" t="b">
        <f t="shared" si="58"/>
        <v>0</v>
      </c>
      <c r="AZ177" s="95" t="b">
        <f t="shared" si="59"/>
        <v>0</v>
      </c>
      <c r="BA177" s="95" t="b">
        <f t="shared" si="60"/>
        <v>0</v>
      </c>
      <c r="BB177" s="95" t="b">
        <f t="shared" si="61"/>
        <v>0</v>
      </c>
      <c r="BC177" s="95" t="b">
        <f t="shared" si="62"/>
        <v>0</v>
      </c>
    </row>
    <row r="178" spans="1:55" s="2" customFormat="1" ht="15" customHeight="1" x14ac:dyDescent="0.25">
      <c r="A178" s="30">
        <f t="shared" si="43"/>
        <v>159</v>
      </c>
      <c r="B178" s="93"/>
      <c r="C178" s="52"/>
      <c r="D178" s="84"/>
      <c r="E178" s="84"/>
      <c r="F178" s="85"/>
      <c r="G178" s="102"/>
      <c r="H178" s="88"/>
      <c r="I178" s="88"/>
      <c r="J178" s="86" t="str">
        <f t="shared" si="49"/>
        <v/>
      </c>
      <c r="K178" s="85"/>
      <c r="L178" s="85"/>
      <c r="M178" s="87" t="str">
        <f t="shared" si="50"/>
        <v xml:space="preserve"> </v>
      </c>
      <c r="N178" s="88"/>
      <c r="O178" s="88"/>
      <c r="P178" s="88"/>
      <c r="Q178" s="88"/>
      <c r="R178" s="88"/>
      <c r="S178" s="89">
        <f t="shared" si="51"/>
        <v>0</v>
      </c>
      <c r="T178" s="90"/>
      <c r="U178" s="91"/>
      <c r="V178" s="89">
        <f t="shared" si="52"/>
        <v>0</v>
      </c>
      <c r="W178" s="88"/>
      <c r="X178" s="88"/>
      <c r="Y178" s="88"/>
      <c r="Z178" s="89">
        <f t="shared" si="44"/>
        <v>0</v>
      </c>
      <c r="AA178" s="92">
        <f t="shared" si="45"/>
        <v>0</v>
      </c>
      <c r="AB178" s="612"/>
      <c r="AC178" s="95" t="b">
        <f t="shared" si="53"/>
        <v>0</v>
      </c>
      <c r="AD178" s="95" t="b">
        <f t="shared" si="46"/>
        <v>0</v>
      </c>
      <c r="AE178" s="95" t="b">
        <f t="shared" si="47"/>
        <v>0</v>
      </c>
      <c r="AF178" s="95" t="b">
        <f t="shared" si="48"/>
        <v>0</v>
      </c>
      <c r="AG178" s="95">
        <f t="shared" si="54"/>
        <v>0</v>
      </c>
      <c r="AM178" s="44">
        <f t="shared" si="55"/>
        <v>0</v>
      </c>
      <c r="AT178" s="44">
        <f t="shared" si="56"/>
        <v>0</v>
      </c>
      <c r="AU178" s="262"/>
      <c r="AX178" s="95" t="b">
        <f t="shared" si="57"/>
        <v>0</v>
      </c>
      <c r="AY178" s="95" t="b">
        <f t="shared" si="58"/>
        <v>0</v>
      </c>
      <c r="AZ178" s="95" t="b">
        <f t="shared" si="59"/>
        <v>0</v>
      </c>
      <c r="BA178" s="95" t="b">
        <f t="shared" si="60"/>
        <v>0</v>
      </c>
      <c r="BB178" s="95" t="b">
        <f t="shared" si="61"/>
        <v>0</v>
      </c>
      <c r="BC178" s="95" t="b">
        <f t="shared" si="62"/>
        <v>0</v>
      </c>
    </row>
    <row r="179" spans="1:55" s="2" customFormat="1" ht="15" customHeight="1" x14ac:dyDescent="0.25">
      <c r="A179" s="30">
        <f t="shared" si="43"/>
        <v>160</v>
      </c>
      <c r="B179" s="93"/>
      <c r="C179" s="52"/>
      <c r="D179" s="84"/>
      <c r="E179" s="84"/>
      <c r="F179" s="85"/>
      <c r="G179" s="102"/>
      <c r="H179" s="88"/>
      <c r="I179" s="88"/>
      <c r="J179" s="86" t="str">
        <f t="shared" si="49"/>
        <v/>
      </c>
      <c r="K179" s="85"/>
      <c r="L179" s="85"/>
      <c r="M179" s="87" t="str">
        <f t="shared" si="50"/>
        <v xml:space="preserve"> </v>
      </c>
      <c r="N179" s="88"/>
      <c r="O179" s="88"/>
      <c r="P179" s="88"/>
      <c r="Q179" s="88"/>
      <c r="R179" s="88"/>
      <c r="S179" s="89">
        <f t="shared" si="51"/>
        <v>0</v>
      </c>
      <c r="T179" s="90"/>
      <c r="U179" s="91"/>
      <c r="V179" s="89">
        <f t="shared" si="52"/>
        <v>0</v>
      </c>
      <c r="W179" s="88"/>
      <c r="X179" s="88"/>
      <c r="Y179" s="88"/>
      <c r="Z179" s="89">
        <f t="shared" si="44"/>
        <v>0</v>
      </c>
      <c r="AA179" s="92">
        <f t="shared" si="45"/>
        <v>0</v>
      </c>
      <c r="AB179" s="612"/>
      <c r="AC179" s="95" t="b">
        <f t="shared" si="53"/>
        <v>0</v>
      </c>
      <c r="AD179" s="95" t="b">
        <f t="shared" si="46"/>
        <v>0</v>
      </c>
      <c r="AE179" s="95" t="b">
        <f t="shared" si="47"/>
        <v>0</v>
      </c>
      <c r="AF179" s="95" t="b">
        <f t="shared" si="48"/>
        <v>0</v>
      </c>
      <c r="AG179" s="95">
        <f t="shared" si="54"/>
        <v>0</v>
      </c>
      <c r="AM179" s="44">
        <f t="shared" si="55"/>
        <v>0</v>
      </c>
      <c r="AT179" s="44">
        <f t="shared" si="56"/>
        <v>0</v>
      </c>
      <c r="AU179" s="262"/>
      <c r="AX179" s="95" t="b">
        <f t="shared" si="57"/>
        <v>0</v>
      </c>
      <c r="AY179" s="95" t="b">
        <f t="shared" si="58"/>
        <v>0</v>
      </c>
      <c r="AZ179" s="95" t="b">
        <f t="shared" si="59"/>
        <v>0</v>
      </c>
      <c r="BA179" s="95" t="b">
        <f t="shared" si="60"/>
        <v>0</v>
      </c>
      <c r="BB179" s="95" t="b">
        <f t="shared" si="61"/>
        <v>0</v>
      </c>
      <c r="BC179" s="95" t="b">
        <f t="shared" si="62"/>
        <v>0</v>
      </c>
    </row>
    <row r="180" spans="1:55" s="2" customFormat="1" ht="15" customHeight="1" x14ac:dyDescent="0.25">
      <c r="A180" s="30">
        <f t="shared" si="43"/>
        <v>161</v>
      </c>
      <c r="B180" s="93"/>
      <c r="C180" s="52"/>
      <c r="D180" s="84"/>
      <c r="E180" s="84"/>
      <c r="F180" s="85"/>
      <c r="G180" s="102"/>
      <c r="H180" s="88"/>
      <c r="I180" s="88"/>
      <c r="J180" s="86" t="str">
        <f t="shared" si="49"/>
        <v/>
      </c>
      <c r="K180" s="85"/>
      <c r="L180" s="85"/>
      <c r="M180" s="87" t="str">
        <f t="shared" si="50"/>
        <v xml:space="preserve"> </v>
      </c>
      <c r="N180" s="88"/>
      <c r="O180" s="88"/>
      <c r="P180" s="88"/>
      <c r="Q180" s="88"/>
      <c r="R180" s="88"/>
      <c r="S180" s="89">
        <f t="shared" si="51"/>
        <v>0</v>
      </c>
      <c r="T180" s="90"/>
      <c r="U180" s="91"/>
      <c r="V180" s="89">
        <f t="shared" si="52"/>
        <v>0</v>
      </c>
      <c r="W180" s="88"/>
      <c r="X180" s="88"/>
      <c r="Y180" s="88"/>
      <c r="Z180" s="89">
        <f t="shared" si="44"/>
        <v>0</v>
      </c>
      <c r="AA180" s="92">
        <f t="shared" ref="AA180:AA211" si="63">IF(G180&gt;0,(Z180/(G180/12)),0)</f>
        <v>0</v>
      </c>
      <c r="AB180" s="612"/>
      <c r="AC180" s="95" t="b">
        <f t="shared" si="53"/>
        <v>0</v>
      </c>
      <c r="AD180" s="95" t="b">
        <f t="shared" si="46"/>
        <v>0</v>
      </c>
      <c r="AE180" s="95" t="b">
        <f t="shared" si="47"/>
        <v>0</v>
      </c>
      <c r="AF180" s="95" t="b">
        <f t="shared" si="48"/>
        <v>0</v>
      </c>
      <c r="AG180" s="95">
        <f t="shared" si="54"/>
        <v>0</v>
      </c>
      <c r="AM180" s="44">
        <f t="shared" si="55"/>
        <v>0</v>
      </c>
      <c r="AT180" s="44">
        <f t="shared" si="56"/>
        <v>0</v>
      </c>
      <c r="AU180" s="262"/>
      <c r="AX180" s="95" t="b">
        <f t="shared" si="57"/>
        <v>0</v>
      </c>
      <c r="AY180" s="95" t="b">
        <f t="shared" si="58"/>
        <v>0</v>
      </c>
      <c r="AZ180" s="95" t="b">
        <f t="shared" si="59"/>
        <v>0</v>
      </c>
      <c r="BA180" s="95" t="b">
        <f t="shared" si="60"/>
        <v>0</v>
      </c>
      <c r="BB180" s="95" t="b">
        <f t="shared" si="61"/>
        <v>0</v>
      </c>
      <c r="BC180" s="95" t="b">
        <f t="shared" si="62"/>
        <v>0</v>
      </c>
    </row>
    <row r="181" spans="1:55" s="2" customFormat="1" ht="15" customHeight="1" x14ac:dyDescent="0.25">
      <c r="A181" s="30">
        <f t="shared" si="43"/>
        <v>162</v>
      </c>
      <c r="B181" s="93"/>
      <c r="C181" s="52"/>
      <c r="D181" s="84"/>
      <c r="E181" s="84"/>
      <c r="F181" s="85"/>
      <c r="G181" s="102"/>
      <c r="H181" s="88"/>
      <c r="I181" s="88"/>
      <c r="J181" s="86" t="str">
        <f t="shared" si="49"/>
        <v/>
      </c>
      <c r="K181" s="85"/>
      <c r="L181" s="85"/>
      <c r="M181" s="87" t="str">
        <f t="shared" si="50"/>
        <v xml:space="preserve"> </v>
      </c>
      <c r="N181" s="88"/>
      <c r="O181" s="88"/>
      <c r="P181" s="88"/>
      <c r="Q181" s="88"/>
      <c r="R181" s="88"/>
      <c r="S181" s="89">
        <f t="shared" si="51"/>
        <v>0</v>
      </c>
      <c r="T181" s="90"/>
      <c r="U181" s="91"/>
      <c r="V181" s="89">
        <f t="shared" si="52"/>
        <v>0</v>
      </c>
      <c r="W181" s="88"/>
      <c r="X181" s="88"/>
      <c r="Y181" s="88"/>
      <c r="Z181" s="89">
        <f t="shared" si="44"/>
        <v>0</v>
      </c>
      <c r="AA181" s="92">
        <f t="shared" si="63"/>
        <v>0</v>
      </c>
      <c r="AB181" s="612"/>
      <c r="AC181" s="95" t="b">
        <f t="shared" si="53"/>
        <v>0</v>
      </c>
      <c r="AD181" s="95" t="b">
        <f t="shared" si="46"/>
        <v>0</v>
      </c>
      <c r="AE181" s="95" t="b">
        <f t="shared" si="47"/>
        <v>0</v>
      </c>
      <c r="AF181" s="95" t="b">
        <f t="shared" si="48"/>
        <v>0</v>
      </c>
      <c r="AG181" s="95">
        <f t="shared" si="54"/>
        <v>0</v>
      </c>
      <c r="AM181" s="44">
        <f t="shared" si="55"/>
        <v>0</v>
      </c>
      <c r="AT181" s="44">
        <f t="shared" si="56"/>
        <v>0</v>
      </c>
      <c r="AU181" s="262"/>
      <c r="AX181" s="95" t="b">
        <f t="shared" si="57"/>
        <v>0</v>
      </c>
      <c r="AY181" s="95" t="b">
        <f t="shared" si="58"/>
        <v>0</v>
      </c>
      <c r="AZ181" s="95" t="b">
        <f t="shared" si="59"/>
        <v>0</v>
      </c>
      <c r="BA181" s="95" t="b">
        <f t="shared" si="60"/>
        <v>0</v>
      </c>
      <c r="BB181" s="95" t="b">
        <f t="shared" si="61"/>
        <v>0</v>
      </c>
      <c r="BC181" s="95" t="b">
        <f t="shared" si="62"/>
        <v>0</v>
      </c>
    </row>
    <row r="182" spans="1:55" s="2" customFormat="1" ht="15" customHeight="1" x14ac:dyDescent="0.25">
      <c r="A182" s="30">
        <f t="shared" si="43"/>
        <v>163</v>
      </c>
      <c r="B182" s="93"/>
      <c r="C182" s="52"/>
      <c r="D182" s="84"/>
      <c r="E182" s="84"/>
      <c r="F182" s="85"/>
      <c r="G182" s="102"/>
      <c r="H182" s="88"/>
      <c r="I182" s="88"/>
      <c r="J182" s="86" t="str">
        <f t="shared" si="49"/>
        <v/>
      </c>
      <c r="K182" s="85"/>
      <c r="L182" s="85"/>
      <c r="M182" s="87" t="str">
        <f t="shared" si="50"/>
        <v xml:space="preserve"> </v>
      </c>
      <c r="N182" s="88"/>
      <c r="O182" s="88"/>
      <c r="P182" s="88"/>
      <c r="Q182" s="88"/>
      <c r="R182" s="88"/>
      <c r="S182" s="89">
        <f t="shared" si="51"/>
        <v>0</v>
      </c>
      <c r="T182" s="90"/>
      <c r="U182" s="91"/>
      <c r="V182" s="89">
        <f t="shared" si="52"/>
        <v>0</v>
      </c>
      <c r="W182" s="88"/>
      <c r="X182" s="88"/>
      <c r="Y182" s="88"/>
      <c r="Z182" s="89">
        <f t="shared" si="44"/>
        <v>0</v>
      </c>
      <c r="AA182" s="92">
        <f t="shared" si="63"/>
        <v>0</v>
      </c>
      <c r="AB182" s="612"/>
      <c r="AC182" s="95" t="b">
        <f t="shared" si="53"/>
        <v>0</v>
      </c>
      <c r="AD182" s="95" t="b">
        <f t="shared" si="46"/>
        <v>0</v>
      </c>
      <c r="AE182" s="95" t="b">
        <f t="shared" si="47"/>
        <v>0</v>
      </c>
      <c r="AF182" s="95" t="b">
        <f t="shared" si="48"/>
        <v>0</v>
      </c>
      <c r="AG182" s="95">
        <f t="shared" si="54"/>
        <v>0</v>
      </c>
      <c r="AM182" s="44">
        <f t="shared" si="55"/>
        <v>0</v>
      </c>
      <c r="AT182" s="44">
        <f t="shared" si="56"/>
        <v>0</v>
      </c>
      <c r="AU182" s="262"/>
      <c r="AX182" s="95" t="b">
        <f t="shared" si="57"/>
        <v>0</v>
      </c>
      <c r="AY182" s="95" t="b">
        <f t="shared" si="58"/>
        <v>0</v>
      </c>
      <c r="AZ182" s="95" t="b">
        <f t="shared" si="59"/>
        <v>0</v>
      </c>
      <c r="BA182" s="95" t="b">
        <f t="shared" si="60"/>
        <v>0</v>
      </c>
      <c r="BB182" s="95" t="b">
        <f t="shared" si="61"/>
        <v>0</v>
      </c>
      <c r="BC182" s="95" t="b">
        <f t="shared" si="62"/>
        <v>0</v>
      </c>
    </row>
    <row r="183" spans="1:55" s="2" customFormat="1" ht="15" customHeight="1" x14ac:dyDescent="0.25">
      <c r="A183" s="30">
        <f t="shared" si="43"/>
        <v>164</v>
      </c>
      <c r="B183" s="93"/>
      <c r="C183" s="52"/>
      <c r="D183" s="84"/>
      <c r="E183" s="84"/>
      <c r="F183" s="85"/>
      <c r="G183" s="102"/>
      <c r="H183" s="88"/>
      <c r="I183" s="88"/>
      <c r="J183" s="86" t="str">
        <f t="shared" si="49"/>
        <v/>
      </c>
      <c r="K183" s="85"/>
      <c r="L183" s="85"/>
      <c r="M183" s="87" t="str">
        <f t="shared" si="50"/>
        <v xml:space="preserve"> </v>
      </c>
      <c r="N183" s="88"/>
      <c r="O183" s="88"/>
      <c r="P183" s="88"/>
      <c r="Q183" s="88"/>
      <c r="R183" s="88"/>
      <c r="S183" s="89">
        <f t="shared" si="51"/>
        <v>0</v>
      </c>
      <c r="T183" s="90"/>
      <c r="U183" s="91"/>
      <c r="V183" s="89">
        <f t="shared" si="52"/>
        <v>0</v>
      </c>
      <c r="W183" s="88"/>
      <c r="X183" s="88"/>
      <c r="Y183" s="88"/>
      <c r="Z183" s="89">
        <f t="shared" si="44"/>
        <v>0</v>
      </c>
      <c r="AA183" s="92">
        <f t="shared" si="63"/>
        <v>0</v>
      </c>
      <c r="AB183" s="612"/>
      <c r="AC183" s="95" t="b">
        <f t="shared" si="53"/>
        <v>0</v>
      </c>
      <c r="AD183" s="95" t="b">
        <f t="shared" si="46"/>
        <v>0</v>
      </c>
      <c r="AE183" s="95" t="b">
        <f t="shared" si="47"/>
        <v>0</v>
      </c>
      <c r="AF183" s="95" t="b">
        <f t="shared" si="48"/>
        <v>0</v>
      </c>
      <c r="AG183" s="95">
        <f t="shared" si="54"/>
        <v>0</v>
      </c>
      <c r="AM183" s="44">
        <f t="shared" si="55"/>
        <v>0</v>
      </c>
      <c r="AT183" s="44">
        <f t="shared" si="56"/>
        <v>0</v>
      </c>
      <c r="AU183" s="262"/>
      <c r="AX183" s="95" t="b">
        <f t="shared" si="57"/>
        <v>0</v>
      </c>
      <c r="AY183" s="95" t="b">
        <f t="shared" si="58"/>
        <v>0</v>
      </c>
      <c r="AZ183" s="95" t="b">
        <f t="shared" si="59"/>
        <v>0</v>
      </c>
      <c r="BA183" s="95" t="b">
        <f t="shared" si="60"/>
        <v>0</v>
      </c>
      <c r="BB183" s="95" t="b">
        <f t="shared" si="61"/>
        <v>0</v>
      </c>
      <c r="BC183" s="95" t="b">
        <f t="shared" si="62"/>
        <v>0</v>
      </c>
    </row>
    <row r="184" spans="1:55" s="2" customFormat="1" ht="15" customHeight="1" x14ac:dyDescent="0.25">
      <c r="A184" s="30">
        <f t="shared" ref="A184:A219" si="64">(A183+1)</f>
        <v>165</v>
      </c>
      <c r="B184" s="93"/>
      <c r="C184" s="52"/>
      <c r="D184" s="84"/>
      <c r="E184" s="84"/>
      <c r="F184" s="85"/>
      <c r="G184" s="102"/>
      <c r="H184" s="88"/>
      <c r="I184" s="88"/>
      <c r="J184" s="86" t="str">
        <f t="shared" si="49"/>
        <v/>
      </c>
      <c r="K184" s="85"/>
      <c r="L184" s="85"/>
      <c r="M184" s="87" t="str">
        <f t="shared" si="50"/>
        <v xml:space="preserve"> </v>
      </c>
      <c r="N184" s="88"/>
      <c r="O184" s="88"/>
      <c r="P184" s="88"/>
      <c r="Q184" s="88"/>
      <c r="R184" s="88"/>
      <c r="S184" s="89">
        <f t="shared" si="51"/>
        <v>0</v>
      </c>
      <c r="T184" s="90"/>
      <c r="U184" s="91"/>
      <c r="V184" s="89">
        <f t="shared" si="52"/>
        <v>0</v>
      </c>
      <c r="W184" s="88"/>
      <c r="X184" s="88"/>
      <c r="Y184" s="88"/>
      <c r="Z184" s="89">
        <f t="shared" ref="Z184:Z219" si="65">SUM(V184:Y184)</f>
        <v>0</v>
      </c>
      <c r="AA184" s="92">
        <f t="shared" si="63"/>
        <v>0</v>
      </c>
      <c r="AB184" s="612"/>
      <c r="AC184" s="95" t="b">
        <f t="shared" si="53"/>
        <v>0</v>
      </c>
      <c r="AD184" s="95" t="b">
        <f t="shared" si="46"/>
        <v>0</v>
      </c>
      <c r="AE184" s="95" t="b">
        <f t="shared" si="47"/>
        <v>0</v>
      </c>
      <c r="AF184" s="95" t="b">
        <f t="shared" si="48"/>
        <v>0</v>
      </c>
      <c r="AG184" s="95">
        <f t="shared" si="54"/>
        <v>0</v>
      </c>
      <c r="AM184" s="44">
        <f t="shared" si="55"/>
        <v>0</v>
      </c>
      <c r="AT184" s="44">
        <f t="shared" si="56"/>
        <v>0</v>
      </c>
      <c r="AU184" s="262"/>
      <c r="AX184" s="95" t="b">
        <f t="shared" si="57"/>
        <v>0</v>
      </c>
      <c r="AY184" s="95" t="b">
        <f t="shared" si="58"/>
        <v>0</v>
      </c>
      <c r="AZ184" s="95" t="b">
        <f t="shared" si="59"/>
        <v>0</v>
      </c>
      <c r="BA184" s="95" t="b">
        <f t="shared" si="60"/>
        <v>0</v>
      </c>
      <c r="BB184" s="95" t="b">
        <f t="shared" si="61"/>
        <v>0</v>
      </c>
      <c r="BC184" s="95" t="b">
        <f t="shared" si="62"/>
        <v>0</v>
      </c>
    </row>
    <row r="185" spans="1:55" s="2" customFormat="1" ht="15" customHeight="1" x14ac:dyDescent="0.25">
      <c r="A185" s="30">
        <f t="shared" si="64"/>
        <v>166</v>
      </c>
      <c r="B185" s="93"/>
      <c r="C185" s="52"/>
      <c r="D185" s="84"/>
      <c r="E185" s="84"/>
      <c r="F185" s="85"/>
      <c r="G185" s="102"/>
      <c r="H185" s="88"/>
      <c r="I185" s="88"/>
      <c r="J185" s="86" t="str">
        <f t="shared" si="49"/>
        <v/>
      </c>
      <c r="K185" s="85"/>
      <c r="L185" s="85"/>
      <c r="M185" s="87" t="str">
        <f t="shared" si="50"/>
        <v xml:space="preserve"> </v>
      </c>
      <c r="N185" s="88"/>
      <c r="O185" s="88"/>
      <c r="P185" s="88"/>
      <c r="Q185" s="88"/>
      <c r="R185" s="88"/>
      <c r="S185" s="89">
        <f t="shared" si="51"/>
        <v>0</v>
      </c>
      <c r="T185" s="90"/>
      <c r="U185" s="91"/>
      <c r="V185" s="89">
        <f t="shared" si="52"/>
        <v>0</v>
      </c>
      <c r="W185" s="88"/>
      <c r="X185" s="88"/>
      <c r="Y185" s="88"/>
      <c r="Z185" s="89">
        <f t="shared" si="65"/>
        <v>0</v>
      </c>
      <c r="AA185" s="92">
        <f t="shared" si="63"/>
        <v>0</v>
      </c>
      <c r="AB185" s="612"/>
      <c r="AC185" s="95" t="b">
        <f t="shared" si="53"/>
        <v>0</v>
      </c>
      <c r="AD185" s="95" t="b">
        <f t="shared" si="46"/>
        <v>0</v>
      </c>
      <c r="AE185" s="95" t="b">
        <f t="shared" si="47"/>
        <v>0</v>
      </c>
      <c r="AF185" s="95" t="b">
        <f t="shared" si="48"/>
        <v>0</v>
      </c>
      <c r="AG185" s="95">
        <f t="shared" si="54"/>
        <v>0</v>
      </c>
      <c r="AM185" s="44">
        <f t="shared" si="55"/>
        <v>0</v>
      </c>
      <c r="AT185" s="44">
        <f t="shared" si="56"/>
        <v>0</v>
      </c>
      <c r="AU185" s="262"/>
      <c r="AX185" s="95" t="b">
        <f t="shared" si="57"/>
        <v>0</v>
      </c>
      <c r="AY185" s="95" t="b">
        <f t="shared" si="58"/>
        <v>0</v>
      </c>
      <c r="AZ185" s="95" t="b">
        <f t="shared" si="59"/>
        <v>0</v>
      </c>
      <c r="BA185" s="95" t="b">
        <f t="shared" si="60"/>
        <v>0</v>
      </c>
      <c r="BB185" s="95" t="b">
        <f t="shared" si="61"/>
        <v>0</v>
      </c>
      <c r="BC185" s="95" t="b">
        <f t="shared" si="62"/>
        <v>0</v>
      </c>
    </row>
    <row r="186" spans="1:55" s="2" customFormat="1" ht="15" customHeight="1" x14ac:dyDescent="0.25">
      <c r="A186" s="30">
        <f t="shared" si="64"/>
        <v>167</v>
      </c>
      <c r="B186" s="93"/>
      <c r="C186" s="52"/>
      <c r="D186" s="84"/>
      <c r="E186" s="84"/>
      <c r="F186" s="85"/>
      <c r="G186" s="102"/>
      <c r="H186" s="88"/>
      <c r="I186" s="88"/>
      <c r="J186" s="86" t="str">
        <f t="shared" si="49"/>
        <v/>
      </c>
      <c r="K186" s="85"/>
      <c r="L186" s="85"/>
      <c r="M186" s="87" t="str">
        <f t="shared" si="50"/>
        <v xml:space="preserve"> </v>
      </c>
      <c r="N186" s="88"/>
      <c r="O186" s="88"/>
      <c r="P186" s="88"/>
      <c r="Q186" s="88"/>
      <c r="R186" s="88"/>
      <c r="S186" s="89">
        <f t="shared" si="51"/>
        <v>0</v>
      </c>
      <c r="T186" s="90"/>
      <c r="U186" s="91"/>
      <c r="V186" s="89">
        <f t="shared" si="52"/>
        <v>0</v>
      </c>
      <c r="W186" s="88"/>
      <c r="X186" s="88"/>
      <c r="Y186" s="88"/>
      <c r="Z186" s="89">
        <f t="shared" si="65"/>
        <v>0</v>
      </c>
      <c r="AA186" s="92">
        <f t="shared" si="63"/>
        <v>0</v>
      </c>
      <c r="AB186" s="612"/>
      <c r="AC186" s="95" t="b">
        <f t="shared" si="53"/>
        <v>0</v>
      </c>
      <c r="AD186" s="95" t="b">
        <f t="shared" si="46"/>
        <v>0</v>
      </c>
      <c r="AE186" s="95" t="b">
        <f t="shared" si="47"/>
        <v>0</v>
      </c>
      <c r="AF186" s="95" t="b">
        <f t="shared" si="48"/>
        <v>0</v>
      </c>
      <c r="AG186" s="95">
        <f t="shared" si="54"/>
        <v>0</v>
      </c>
      <c r="AM186" s="44">
        <f t="shared" si="55"/>
        <v>0</v>
      </c>
      <c r="AT186" s="44">
        <f t="shared" si="56"/>
        <v>0</v>
      </c>
      <c r="AU186" s="262"/>
      <c r="AX186" s="95" t="b">
        <f t="shared" si="57"/>
        <v>0</v>
      </c>
      <c r="AY186" s="95" t="b">
        <f t="shared" si="58"/>
        <v>0</v>
      </c>
      <c r="AZ186" s="95" t="b">
        <f t="shared" si="59"/>
        <v>0</v>
      </c>
      <c r="BA186" s="95" t="b">
        <f t="shared" si="60"/>
        <v>0</v>
      </c>
      <c r="BB186" s="95" t="b">
        <f t="shared" si="61"/>
        <v>0</v>
      </c>
      <c r="BC186" s="95" t="b">
        <f t="shared" si="62"/>
        <v>0</v>
      </c>
    </row>
    <row r="187" spans="1:55" s="2" customFormat="1" ht="15" customHeight="1" x14ac:dyDescent="0.25">
      <c r="A187" s="30">
        <f t="shared" si="64"/>
        <v>168</v>
      </c>
      <c r="B187" s="93"/>
      <c r="C187" s="52"/>
      <c r="D187" s="84"/>
      <c r="E187" s="84"/>
      <c r="F187" s="85"/>
      <c r="G187" s="102"/>
      <c r="H187" s="88"/>
      <c r="I187" s="88"/>
      <c r="J187" s="86" t="str">
        <f t="shared" si="49"/>
        <v/>
      </c>
      <c r="K187" s="85"/>
      <c r="L187" s="85"/>
      <c r="M187" s="87" t="str">
        <f t="shared" si="50"/>
        <v xml:space="preserve"> </v>
      </c>
      <c r="N187" s="88"/>
      <c r="O187" s="88"/>
      <c r="P187" s="88"/>
      <c r="Q187" s="88"/>
      <c r="R187" s="88"/>
      <c r="S187" s="89">
        <f t="shared" si="51"/>
        <v>0</v>
      </c>
      <c r="T187" s="90"/>
      <c r="U187" s="91"/>
      <c r="V187" s="89">
        <f t="shared" si="52"/>
        <v>0</v>
      </c>
      <c r="W187" s="88"/>
      <c r="X187" s="88"/>
      <c r="Y187" s="88"/>
      <c r="Z187" s="89">
        <f t="shared" si="65"/>
        <v>0</v>
      </c>
      <c r="AA187" s="92">
        <f t="shared" si="63"/>
        <v>0</v>
      </c>
      <c r="AB187" s="612"/>
      <c r="AC187" s="95" t="b">
        <f t="shared" si="53"/>
        <v>0</v>
      </c>
      <c r="AD187" s="95" t="b">
        <f t="shared" si="46"/>
        <v>0</v>
      </c>
      <c r="AE187" s="95" t="b">
        <f t="shared" si="47"/>
        <v>0</v>
      </c>
      <c r="AF187" s="95" t="b">
        <f t="shared" si="48"/>
        <v>0</v>
      </c>
      <c r="AG187" s="95">
        <f t="shared" si="54"/>
        <v>0</v>
      </c>
      <c r="AM187" s="44">
        <f t="shared" si="55"/>
        <v>0</v>
      </c>
      <c r="AT187" s="44">
        <f t="shared" si="56"/>
        <v>0</v>
      </c>
      <c r="AU187" s="262"/>
      <c r="AX187" s="95" t="b">
        <f t="shared" si="57"/>
        <v>0</v>
      </c>
      <c r="AY187" s="95" t="b">
        <f t="shared" si="58"/>
        <v>0</v>
      </c>
      <c r="AZ187" s="95" t="b">
        <f t="shared" si="59"/>
        <v>0</v>
      </c>
      <c r="BA187" s="95" t="b">
        <f t="shared" si="60"/>
        <v>0</v>
      </c>
      <c r="BB187" s="95" t="b">
        <f t="shared" si="61"/>
        <v>0</v>
      </c>
      <c r="BC187" s="95" t="b">
        <f t="shared" si="62"/>
        <v>0</v>
      </c>
    </row>
    <row r="188" spans="1:55" s="2" customFormat="1" ht="15" customHeight="1" x14ac:dyDescent="0.25">
      <c r="A188" s="30">
        <f t="shared" si="64"/>
        <v>169</v>
      </c>
      <c r="B188" s="93"/>
      <c r="C188" s="52"/>
      <c r="D188" s="84"/>
      <c r="E188" s="84"/>
      <c r="F188" s="85"/>
      <c r="G188" s="102"/>
      <c r="H188" s="88"/>
      <c r="I188" s="88"/>
      <c r="J188" s="86" t="str">
        <f t="shared" si="49"/>
        <v/>
      </c>
      <c r="K188" s="85"/>
      <c r="L188" s="85"/>
      <c r="M188" s="87" t="str">
        <f t="shared" si="50"/>
        <v xml:space="preserve"> </v>
      </c>
      <c r="N188" s="88"/>
      <c r="O188" s="88"/>
      <c r="P188" s="88"/>
      <c r="Q188" s="88"/>
      <c r="R188" s="88"/>
      <c r="S188" s="89">
        <f t="shared" si="51"/>
        <v>0</v>
      </c>
      <c r="T188" s="90"/>
      <c r="U188" s="91"/>
      <c r="V188" s="89">
        <f t="shared" si="52"/>
        <v>0</v>
      </c>
      <c r="W188" s="88"/>
      <c r="X188" s="88"/>
      <c r="Y188" s="88"/>
      <c r="Z188" s="89">
        <f t="shared" si="65"/>
        <v>0</v>
      </c>
      <c r="AA188" s="92">
        <f t="shared" si="63"/>
        <v>0</v>
      </c>
      <c r="AB188" s="612"/>
      <c r="AC188" s="95" t="b">
        <f t="shared" si="53"/>
        <v>0</v>
      </c>
      <c r="AD188" s="95" t="b">
        <f t="shared" si="46"/>
        <v>0</v>
      </c>
      <c r="AE188" s="95" t="b">
        <f t="shared" si="47"/>
        <v>0</v>
      </c>
      <c r="AF188" s="95" t="b">
        <f t="shared" si="48"/>
        <v>0</v>
      </c>
      <c r="AG188" s="95">
        <f t="shared" si="54"/>
        <v>0</v>
      </c>
      <c r="AM188" s="44">
        <f t="shared" si="55"/>
        <v>0</v>
      </c>
      <c r="AT188" s="44">
        <f t="shared" si="56"/>
        <v>0</v>
      </c>
      <c r="AU188" s="262"/>
      <c r="AX188" s="95" t="b">
        <f t="shared" si="57"/>
        <v>0</v>
      </c>
      <c r="AY188" s="95" t="b">
        <f t="shared" si="58"/>
        <v>0</v>
      </c>
      <c r="AZ188" s="95" t="b">
        <f t="shared" si="59"/>
        <v>0</v>
      </c>
      <c r="BA188" s="95" t="b">
        <f t="shared" si="60"/>
        <v>0</v>
      </c>
      <c r="BB188" s="95" t="b">
        <f t="shared" si="61"/>
        <v>0</v>
      </c>
      <c r="BC188" s="95" t="b">
        <f t="shared" si="62"/>
        <v>0</v>
      </c>
    </row>
    <row r="189" spans="1:55" s="2" customFormat="1" ht="15" customHeight="1" x14ac:dyDescent="0.25">
      <c r="A189" s="30">
        <f t="shared" si="64"/>
        <v>170</v>
      </c>
      <c r="B189" s="93"/>
      <c r="C189" s="52"/>
      <c r="D189" s="84"/>
      <c r="E189" s="84"/>
      <c r="F189" s="85"/>
      <c r="G189" s="102"/>
      <c r="H189" s="88"/>
      <c r="I189" s="88"/>
      <c r="J189" s="86" t="str">
        <f t="shared" si="49"/>
        <v/>
      </c>
      <c r="K189" s="85"/>
      <c r="L189" s="85"/>
      <c r="M189" s="87" t="str">
        <f t="shared" si="50"/>
        <v xml:space="preserve"> </v>
      </c>
      <c r="N189" s="88"/>
      <c r="O189" s="88"/>
      <c r="P189" s="88"/>
      <c r="Q189" s="88"/>
      <c r="R189" s="88"/>
      <c r="S189" s="89">
        <f t="shared" si="51"/>
        <v>0</v>
      </c>
      <c r="T189" s="90"/>
      <c r="U189" s="91"/>
      <c r="V189" s="89">
        <f t="shared" si="52"/>
        <v>0</v>
      </c>
      <c r="W189" s="88"/>
      <c r="X189" s="88"/>
      <c r="Y189" s="88"/>
      <c r="Z189" s="89">
        <f t="shared" si="65"/>
        <v>0</v>
      </c>
      <c r="AA189" s="92">
        <f t="shared" si="63"/>
        <v>0</v>
      </c>
      <c r="AB189" s="612"/>
      <c r="AC189" s="95" t="b">
        <f t="shared" si="53"/>
        <v>0</v>
      </c>
      <c r="AD189" s="95" t="b">
        <f t="shared" si="46"/>
        <v>0</v>
      </c>
      <c r="AE189" s="95" t="b">
        <f t="shared" si="47"/>
        <v>0</v>
      </c>
      <c r="AF189" s="95" t="b">
        <f t="shared" si="48"/>
        <v>0</v>
      </c>
      <c r="AG189" s="95">
        <f t="shared" si="54"/>
        <v>0</v>
      </c>
      <c r="AM189" s="44">
        <f t="shared" si="55"/>
        <v>0</v>
      </c>
      <c r="AT189" s="44">
        <f t="shared" si="56"/>
        <v>0</v>
      </c>
      <c r="AU189" s="262"/>
      <c r="AX189" s="95" t="b">
        <f t="shared" si="57"/>
        <v>0</v>
      </c>
      <c r="AY189" s="95" t="b">
        <f t="shared" si="58"/>
        <v>0</v>
      </c>
      <c r="AZ189" s="95" t="b">
        <f t="shared" si="59"/>
        <v>0</v>
      </c>
      <c r="BA189" s="95" t="b">
        <f t="shared" si="60"/>
        <v>0</v>
      </c>
      <c r="BB189" s="95" t="b">
        <f t="shared" si="61"/>
        <v>0</v>
      </c>
      <c r="BC189" s="95" t="b">
        <f t="shared" si="62"/>
        <v>0</v>
      </c>
    </row>
    <row r="190" spans="1:55" s="2" customFormat="1" ht="15" customHeight="1" x14ac:dyDescent="0.25">
      <c r="A190" s="30">
        <f t="shared" si="64"/>
        <v>171</v>
      </c>
      <c r="B190" s="93"/>
      <c r="C190" s="52"/>
      <c r="D190" s="84"/>
      <c r="E190" s="84"/>
      <c r="F190" s="85"/>
      <c r="G190" s="102"/>
      <c r="H190" s="88"/>
      <c r="I190" s="88"/>
      <c r="J190" s="86" t="str">
        <f t="shared" si="49"/>
        <v/>
      </c>
      <c r="K190" s="85"/>
      <c r="L190" s="85"/>
      <c r="M190" s="87" t="str">
        <f t="shared" si="50"/>
        <v xml:space="preserve"> </v>
      </c>
      <c r="N190" s="88"/>
      <c r="O190" s="88"/>
      <c r="P190" s="88"/>
      <c r="Q190" s="88"/>
      <c r="R190" s="88"/>
      <c r="S190" s="89">
        <f t="shared" si="51"/>
        <v>0</v>
      </c>
      <c r="T190" s="90"/>
      <c r="U190" s="91"/>
      <c r="V190" s="89">
        <f t="shared" si="52"/>
        <v>0</v>
      </c>
      <c r="W190" s="88"/>
      <c r="X190" s="88"/>
      <c r="Y190" s="88"/>
      <c r="Z190" s="89">
        <f t="shared" si="65"/>
        <v>0</v>
      </c>
      <c r="AA190" s="92">
        <f t="shared" si="63"/>
        <v>0</v>
      </c>
      <c r="AB190" s="612"/>
      <c r="AC190" s="95" t="b">
        <f t="shared" si="53"/>
        <v>0</v>
      </c>
      <c r="AD190" s="95" t="b">
        <f t="shared" si="46"/>
        <v>0</v>
      </c>
      <c r="AE190" s="95" t="b">
        <f t="shared" si="47"/>
        <v>0</v>
      </c>
      <c r="AF190" s="95" t="b">
        <f t="shared" si="48"/>
        <v>0</v>
      </c>
      <c r="AG190" s="95">
        <f t="shared" si="54"/>
        <v>0</v>
      </c>
      <c r="AM190" s="44">
        <f t="shared" si="55"/>
        <v>0</v>
      </c>
      <c r="AT190" s="44">
        <f t="shared" si="56"/>
        <v>0</v>
      </c>
      <c r="AU190" s="262"/>
      <c r="AX190" s="95" t="b">
        <f t="shared" si="57"/>
        <v>0</v>
      </c>
      <c r="AY190" s="95" t="b">
        <f t="shared" si="58"/>
        <v>0</v>
      </c>
      <c r="AZ190" s="95" t="b">
        <f t="shared" si="59"/>
        <v>0</v>
      </c>
      <c r="BA190" s="95" t="b">
        <f t="shared" si="60"/>
        <v>0</v>
      </c>
      <c r="BB190" s="95" t="b">
        <f t="shared" si="61"/>
        <v>0</v>
      </c>
      <c r="BC190" s="95" t="b">
        <f t="shared" si="62"/>
        <v>0</v>
      </c>
    </row>
    <row r="191" spans="1:55" s="2" customFormat="1" ht="15" customHeight="1" x14ac:dyDescent="0.25">
      <c r="A191" s="30">
        <f t="shared" si="64"/>
        <v>172</v>
      </c>
      <c r="B191" s="93"/>
      <c r="C191" s="52"/>
      <c r="D191" s="84"/>
      <c r="E191" s="84"/>
      <c r="F191" s="85"/>
      <c r="G191" s="102"/>
      <c r="H191" s="88"/>
      <c r="I191" s="88"/>
      <c r="J191" s="86" t="str">
        <f t="shared" si="49"/>
        <v/>
      </c>
      <c r="K191" s="85"/>
      <c r="L191" s="85"/>
      <c r="M191" s="87" t="str">
        <f t="shared" si="50"/>
        <v xml:space="preserve"> </v>
      </c>
      <c r="N191" s="88"/>
      <c r="O191" s="88"/>
      <c r="P191" s="88"/>
      <c r="Q191" s="88"/>
      <c r="R191" s="88"/>
      <c r="S191" s="89">
        <f t="shared" si="51"/>
        <v>0</v>
      </c>
      <c r="T191" s="90"/>
      <c r="U191" s="91"/>
      <c r="V191" s="89">
        <f t="shared" si="52"/>
        <v>0</v>
      </c>
      <c r="W191" s="88"/>
      <c r="X191" s="88"/>
      <c r="Y191" s="88"/>
      <c r="Z191" s="89">
        <f t="shared" si="65"/>
        <v>0</v>
      </c>
      <c r="AA191" s="92">
        <f t="shared" si="63"/>
        <v>0</v>
      </c>
      <c r="AB191" s="612"/>
      <c r="AC191" s="95" t="b">
        <f t="shared" si="53"/>
        <v>0</v>
      </c>
      <c r="AD191" s="95" t="b">
        <f t="shared" si="46"/>
        <v>0</v>
      </c>
      <c r="AE191" s="95" t="b">
        <f t="shared" si="47"/>
        <v>0</v>
      </c>
      <c r="AF191" s="95" t="b">
        <f t="shared" si="48"/>
        <v>0</v>
      </c>
      <c r="AG191" s="95">
        <f t="shared" si="54"/>
        <v>0</v>
      </c>
      <c r="AM191" s="44">
        <f t="shared" si="55"/>
        <v>0</v>
      </c>
      <c r="AT191" s="44">
        <f t="shared" si="56"/>
        <v>0</v>
      </c>
      <c r="AU191" s="262"/>
      <c r="AX191" s="95" t="b">
        <f t="shared" si="57"/>
        <v>0</v>
      </c>
      <c r="AY191" s="95" t="b">
        <f t="shared" si="58"/>
        <v>0</v>
      </c>
      <c r="AZ191" s="95" t="b">
        <f t="shared" si="59"/>
        <v>0</v>
      </c>
      <c r="BA191" s="95" t="b">
        <f t="shared" si="60"/>
        <v>0</v>
      </c>
      <c r="BB191" s="95" t="b">
        <f t="shared" si="61"/>
        <v>0</v>
      </c>
      <c r="BC191" s="95" t="b">
        <f t="shared" si="62"/>
        <v>0</v>
      </c>
    </row>
    <row r="192" spans="1:55" s="2" customFormat="1" ht="15" customHeight="1" x14ac:dyDescent="0.25">
      <c r="A192" s="30">
        <f t="shared" si="64"/>
        <v>173</v>
      </c>
      <c r="B192" s="93"/>
      <c r="C192" s="52"/>
      <c r="D192" s="84"/>
      <c r="E192" s="84"/>
      <c r="F192" s="85"/>
      <c r="G192" s="102"/>
      <c r="H192" s="88"/>
      <c r="I192" s="88"/>
      <c r="J192" s="86" t="str">
        <f t="shared" si="49"/>
        <v/>
      </c>
      <c r="K192" s="85"/>
      <c r="L192" s="85"/>
      <c r="M192" s="87" t="str">
        <f t="shared" si="50"/>
        <v xml:space="preserve"> </v>
      </c>
      <c r="N192" s="88"/>
      <c r="O192" s="88"/>
      <c r="P192" s="88"/>
      <c r="Q192" s="88"/>
      <c r="R192" s="88"/>
      <c r="S192" s="89">
        <f t="shared" si="51"/>
        <v>0</v>
      </c>
      <c r="T192" s="90"/>
      <c r="U192" s="91"/>
      <c r="V192" s="89">
        <f t="shared" si="52"/>
        <v>0</v>
      </c>
      <c r="W192" s="88"/>
      <c r="X192" s="88"/>
      <c r="Y192" s="88"/>
      <c r="Z192" s="89">
        <f t="shared" si="65"/>
        <v>0</v>
      </c>
      <c r="AA192" s="92">
        <f t="shared" si="63"/>
        <v>0</v>
      </c>
      <c r="AB192" s="612"/>
      <c r="AC192" s="95" t="b">
        <f t="shared" si="53"/>
        <v>0</v>
      </c>
      <c r="AD192" s="95" t="b">
        <f t="shared" si="46"/>
        <v>0</v>
      </c>
      <c r="AE192" s="95" t="b">
        <f t="shared" si="47"/>
        <v>0</v>
      </c>
      <c r="AF192" s="95" t="b">
        <f t="shared" si="48"/>
        <v>0</v>
      </c>
      <c r="AG192" s="95">
        <f t="shared" si="54"/>
        <v>0</v>
      </c>
      <c r="AM192" s="44">
        <f t="shared" si="55"/>
        <v>0</v>
      </c>
      <c r="AT192" s="44">
        <f t="shared" si="56"/>
        <v>0</v>
      </c>
      <c r="AU192" s="262"/>
      <c r="AX192" s="95" t="b">
        <f t="shared" si="57"/>
        <v>0</v>
      </c>
      <c r="AY192" s="95" t="b">
        <f t="shared" si="58"/>
        <v>0</v>
      </c>
      <c r="AZ192" s="95" t="b">
        <f t="shared" si="59"/>
        <v>0</v>
      </c>
      <c r="BA192" s="95" t="b">
        <f t="shared" si="60"/>
        <v>0</v>
      </c>
      <c r="BB192" s="95" t="b">
        <f t="shared" si="61"/>
        <v>0</v>
      </c>
      <c r="BC192" s="95" t="b">
        <f t="shared" si="62"/>
        <v>0</v>
      </c>
    </row>
    <row r="193" spans="1:55" s="2" customFormat="1" ht="15" customHeight="1" x14ac:dyDescent="0.25">
      <c r="A193" s="30">
        <f t="shared" si="64"/>
        <v>174</v>
      </c>
      <c r="B193" s="93"/>
      <c r="C193" s="52"/>
      <c r="D193" s="84"/>
      <c r="E193" s="84"/>
      <c r="F193" s="85"/>
      <c r="G193" s="102"/>
      <c r="H193" s="88"/>
      <c r="I193" s="88"/>
      <c r="J193" s="86" t="str">
        <f t="shared" si="49"/>
        <v/>
      </c>
      <c r="K193" s="85"/>
      <c r="L193" s="85"/>
      <c r="M193" s="87" t="str">
        <f t="shared" si="50"/>
        <v xml:space="preserve"> </v>
      </c>
      <c r="N193" s="88"/>
      <c r="O193" s="88"/>
      <c r="P193" s="88"/>
      <c r="Q193" s="88"/>
      <c r="R193" s="88"/>
      <c r="S193" s="89">
        <f t="shared" si="51"/>
        <v>0</v>
      </c>
      <c r="T193" s="90"/>
      <c r="U193" s="91"/>
      <c r="V193" s="89">
        <f t="shared" si="52"/>
        <v>0</v>
      </c>
      <c r="W193" s="88"/>
      <c r="X193" s="88"/>
      <c r="Y193" s="88"/>
      <c r="Z193" s="89">
        <f t="shared" si="65"/>
        <v>0</v>
      </c>
      <c r="AA193" s="92">
        <f t="shared" si="63"/>
        <v>0</v>
      </c>
      <c r="AB193" s="612"/>
      <c r="AC193" s="95" t="b">
        <f t="shared" si="53"/>
        <v>0</v>
      </c>
      <c r="AD193" s="95" t="b">
        <f t="shared" si="46"/>
        <v>0</v>
      </c>
      <c r="AE193" s="95" t="b">
        <f t="shared" si="47"/>
        <v>0</v>
      </c>
      <c r="AF193" s="95" t="b">
        <f t="shared" si="48"/>
        <v>0</v>
      </c>
      <c r="AG193" s="95">
        <f t="shared" si="54"/>
        <v>0</v>
      </c>
      <c r="AM193" s="44">
        <f t="shared" si="55"/>
        <v>0</v>
      </c>
      <c r="AT193" s="44">
        <f t="shared" si="56"/>
        <v>0</v>
      </c>
      <c r="AU193" s="262"/>
      <c r="AX193" s="95" t="b">
        <f t="shared" si="57"/>
        <v>0</v>
      </c>
      <c r="AY193" s="95" t="b">
        <f t="shared" si="58"/>
        <v>0</v>
      </c>
      <c r="AZ193" s="95" t="b">
        <f t="shared" si="59"/>
        <v>0</v>
      </c>
      <c r="BA193" s="95" t="b">
        <f t="shared" si="60"/>
        <v>0</v>
      </c>
      <c r="BB193" s="95" t="b">
        <f t="shared" si="61"/>
        <v>0</v>
      </c>
      <c r="BC193" s="95" t="b">
        <f t="shared" si="62"/>
        <v>0</v>
      </c>
    </row>
    <row r="194" spans="1:55" s="2" customFormat="1" ht="15" customHeight="1" x14ac:dyDescent="0.25">
      <c r="A194" s="30">
        <f t="shared" si="64"/>
        <v>175</v>
      </c>
      <c r="B194" s="93"/>
      <c r="C194" s="52"/>
      <c r="D194" s="84"/>
      <c r="E194" s="84"/>
      <c r="F194" s="85"/>
      <c r="G194" s="102"/>
      <c r="H194" s="88"/>
      <c r="I194" s="88"/>
      <c r="J194" s="86" t="str">
        <f t="shared" si="49"/>
        <v/>
      </c>
      <c r="K194" s="85"/>
      <c r="L194" s="85"/>
      <c r="M194" s="87" t="str">
        <f t="shared" si="50"/>
        <v xml:space="preserve"> </v>
      </c>
      <c r="N194" s="88"/>
      <c r="O194" s="88"/>
      <c r="P194" s="88"/>
      <c r="Q194" s="88"/>
      <c r="R194" s="88"/>
      <c r="S194" s="89">
        <f t="shared" si="51"/>
        <v>0</v>
      </c>
      <c r="T194" s="90"/>
      <c r="U194" s="91"/>
      <c r="V194" s="89">
        <f t="shared" si="52"/>
        <v>0</v>
      </c>
      <c r="W194" s="88"/>
      <c r="X194" s="88"/>
      <c r="Y194" s="88"/>
      <c r="Z194" s="89">
        <f t="shared" si="65"/>
        <v>0</v>
      </c>
      <c r="AA194" s="92">
        <f t="shared" si="63"/>
        <v>0</v>
      </c>
      <c r="AB194" s="612"/>
      <c r="AC194" s="95" t="b">
        <f t="shared" si="53"/>
        <v>0</v>
      </c>
      <c r="AD194" s="95" t="b">
        <f t="shared" si="46"/>
        <v>0</v>
      </c>
      <c r="AE194" s="95" t="b">
        <f t="shared" si="47"/>
        <v>0</v>
      </c>
      <c r="AF194" s="95" t="b">
        <f t="shared" si="48"/>
        <v>0</v>
      </c>
      <c r="AG194" s="95">
        <f t="shared" si="54"/>
        <v>0</v>
      </c>
      <c r="AM194" s="44">
        <f t="shared" si="55"/>
        <v>0</v>
      </c>
      <c r="AT194" s="44">
        <f t="shared" si="56"/>
        <v>0</v>
      </c>
      <c r="AU194" s="262"/>
      <c r="AX194" s="95" t="b">
        <f t="shared" si="57"/>
        <v>0</v>
      </c>
      <c r="AY194" s="95" t="b">
        <f t="shared" si="58"/>
        <v>0</v>
      </c>
      <c r="AZ194" s="95" t="b">
        <f t="shared" si="59"/>
        <v>0</v>
      </c>
      <c r="BA194" s="95" t="b">
        <f t="shared" si="60"/>
        <v>0</v>
      </c>
      <c r="BB194" s="95" t="b">
        <f t="shared" si="61"/>
        <v>0</v>
      </c>
      <c r="BC194" s="95" t="b">
        <f t="shared" si="62"/>
        <v>0</v>
      </c>
    </row>
    <row r="195" spans="1:55" s="2" customFormat="1" ht="15" customHeight="1" x14ac:dyDescent="0.25">
      <c r="A195" s="30">
        <f t="shared" si="64"/>
        <v>176</v>
      </c>
      <c r="B195" s="93"/>
      <c r="C195" s="52"/>
      <c r="D195" s="84"/>
      <c r="E195" s="84"/>
      <c r="F195" s="85"/>
      <c r="G195" s="102"/>
      <c r="H195" s="88"/>
      <c r="I195" s="88"/>
      <c r="J195" s="86" t="str">
        <f t="shared" si="49"/>
        <v/>
      </c>
      <c r="K195" s="85"/>
      <c r="L195" s="85"/>
      <c r="M195" s="87" t="str">
        <f t="shared" si="50"/>
        <v xml:space="preserve"> </v>
      </c>
      <c r="N195" s="88"/>
      <c r="O195" s="88"/>
      <c r="P195" s="88"/>
      <c r="Q195" s="88"/>
      <c r="R195" s="88"/>
      <c r="S195" s="89">
        <f t="shared" si="51"/>
        <v>0</v>
      </c>
      <c r="T195" s="90"/>
      <c r="U195" s="91"/>
      <c r="V195" s="89">
        <f t="shared" si="52"/>
        <v>0</v>
      </c>
      <c r="W195" s="88"/>
      <c r="X195" s="88"/>
      <c r="Y195" s="88"/>
      <c r="Z195" s="89">
        <f t="shared" si="65"/>
        <v>0</v>
      </c>
      <c r="AA195" s="92">
        <f t="shared" si="63"/>
        <v>0</v>
      </c>
      <c r="AB195" s="612"/>
      <c r="AC195" s="95" t="b">
        <f t="shared" si="53"/>
        <v>0</v>
      </c>
      <c r="AD195" s="95" t="b">
        <f t="shared" si="46"/>
        <v>0</v>
      </c>
      <c r="AE195" s="95" t="b">
        <f t="shared" si="47"/>
        <v>0</v>
      </c>
      <c r="AF195" s="95" t="b">
        <f t="shared" si="48"/>
        <v>0</v>
      </c>
      <c r="AG195" s="95">
        <f t="shared" si="54"/>
        <v>0</v>
      </c>
      <c r="AM195" s="44">
        <f t="shared" si="55"/>
        <v>0</v>
      </c>
      <c r="AT195" s="44">
        <f t="shared" si="56"/>
        <v>0</v>
      </c>
      <c r="AU195" s="262"/>
      <c r="AX195" s="95" t="b">
        <f t="shared" si="57"/>
        <v>0</v>
      </c>
      <c r="AY195" s="95" t="b">
        <f t="shared" si="58"/>
        <v>0</v>
      </c>
      <c r="AZ195" s="95" t="b">
        <f t="shared" si="59"/>
        <v>0</v>
      </c>
      <c r="BA195" s="95" t="b">
        <f t="shared" si="60"/>
        <v>0</v>
      </c>
      <c r="BB195" s="95" t="b">
        <f t="shared" si="61"/>
        <v>0</v>
      </c>
      <c r="BC195" s="95" t="b">
        <f t="shared" si="62"/>
        <v>0</v>
      </c>
    </row>
    <row r="196" spans="1:55" s="2" customFormat="1" ht="15" customHeight="1" x14ac:dyDescent="0.25">
      <c r="A196" s="30">
        <f t="shared" si="64"/>
        <v>177</v>
      </c>
      <c r="B196" s="93"/>
      <c r="C196" s="52"/>
      <c r="D196" s="84"/>
      <c r="E196" s="84"/>
      <c r="F196" s="85"/>
      <c r="G196" s="102"/>
      <c r="H196" s="88"/>
      <c r="I196" s="88"/>
      <c r="J196" s="86" t="str">
        <f t="shared" si="49"/>
        <v/>
      </c>
      <c r="K196" s="85"/>
      <c r="L196" s="85"/>
      <c r="M196" s="87" t="str">
        <f t="shared" si="50"/>
        <v xml:space="preserve"> </v>
      </c>
      <c r="N196" s="88"/>
      <c r="O196" s="88"/>
      <c r="P196" s="88"/>
      <c r="Q196" s="88"/>
      <c r="R196" s="88"/>
      <c r="S196" s="89">
        <f t="shared" si="51"/>
        <v>0</v>
      </c>
      <c r="T196" s="90"/>
      <c r="U196" s="91"/>
      <c r="V196" s="89">
        <f t="shared" si="52"/>
        <v>0</v>
      </c>
      <c r="W196" s="88"/>
      <c r="X196" s="88"/>
      <c r="Y196" s="88"/>
      <c r="Z196" s="89">
        <f t="shared" si="65"/>
        <v>0</v>
      </c>
      <c r="AA196" s="92">
        <f t="shared" si="63"/>
        <v>0</v>
      </c>
      <c r="AB196" s="612"/>
      <c r="AC196" s="95" t="b">
        <f t="shared" si="53"/>
        <v>0</v>
      </c>
      <c r="AD196" s="95" t="b">
        <f t="shared" si="46"/>
        <v>0</v>
      </c>
      <c r="AE196" s="95" t="b">
        <f t="shared" si="47"/>
        <v>0</v>
      </c>
      <c r="AF196" s="95" t="b">
        <f t="shared" si="48"/>
        <v>0</v>
      </c>
      <c r="AG196" s="95">
        <f t="shared" si="54"/>
        <v>0</v>
      </c>
      <c r="AM196" s="44">
        <f t="shared" si="55"/>
        <v>0</v>
      </c>
      <c r="AT196" s="44">
        <f t="shared" si="56"/>
        <v>0</v>
      </c>
      <c r="AU196" s="262"/>
      <c r="AX196" s="95" t="b">
        <f t="shared" si="57"/>
        <v>0</v>
      </c>
      <c r="AY196" s="95" t="b">
        <f t="shared" si="58"/>
        <v>0</v>
      </c>
      <c r="AZ196" s="95" t="b">
        <f t="shared" si="59"/>
        <v>0</v>
      </c>
      <c r="BA196" s="95" t="b">
        <f t="shared" si="60"/>
        <v>0</v>
      </c>
      <c r="BB196" s="95" t="b">
        <f t="shared" si="61"/>
        <v>0</v>
      </c>
      <c r="BC196" s="95" t="b">
        <f t="shared" si="62"/>
        <v>0</v>
      </c>
    </row>
    <row r="197" spans="1:55" s="2" customFormat="1" ht="15" customHeight="1" x14ac:dyDescent="0.25">
      <c r="A197" s="30">
        <f t="shared" si="64"/>
        <v>178</v>
      </c>
      <c r="B197" s="93"/>
      <c r="C197" s="52"/>
      <c r="D197" s="84"/>
      <c r="E197" s="84"/>
      <c r="F197" s="85"/>
      <c r="G197" s="102"/>
      <c r="H197" s="88"/>
      <c r="I197" s="88"/>
      <c r="J197" s="86" t="str">
        <f t="shared" si="49"/>
        <v/>
      </c>
      <c r="K197" s="85"/>
      <c r="L197" s="85"/>
      <c r="M197" s="87" t="str">
        <f t="shared" si="50"/>
        <v xml:space="preserve"> </v>
      </c>
      <c r="N197" s="88"/>
      <c r="O197" s="88"/>
      <c r="P197" s="88"/>
      <c r="Q197" s="88"/>
      <c r="R197" s="88"/>
      <c r="S197" s="89">
        <f t="shared" si="51"/>
        <v>0</v>
      </c>
      <c r="T197" s="90"/>
      <c r="U197" s="91"/>
      <c r="V197" s="89">
        <f t="shared" si="52"/>
        <v>0</v>
      </c>
      <c r="W197" s="88"/>
      <c r="X197" s="88"/>
      <c r="Y197" s="88"/>
      <c r="Z197" s="89">
        <f t="shared" si="65"/>
        <v>0</v>
      </c>
      <c r="AA197" s="92">
        <f t="shared" si="63"/>
        <v>0</v>
      </c>
      <c r="AB197" s="612"/>
      <c r="AC197" s="95" t="b">
        <f t="shared" si="53"/>
        <v>0</v>
      </c>
      <c r="AD197" s="95" t="b">
        <f t="shared" si="46"/>
        <v>0</v>
      </c>
      <c r="AE197" s="95" t="b">
        <f t="shared" si="47"/>
        <v>0</v>
      </c>
      <c r="AF197" s="95" t="b">
        <f t="shared" si="48"/>
        <v>0</v>
      </c>
      <c r="AG197" s="95">
        <f t="shared" si="54"/>
        <v>0</v>
      </c>
      <c r="AM197" s="44">
        <f t="shared" si="55"/>
        <v>0</v>
      </c>
      <c r="AT197" s="44">
        <f t="shared" si="56"/>
        <v>0</v>
      </c>
      <c r="AU197" s="262"/>
      <c r="AX197" s="95" t="b">
        <f t="shared" si="57"/>
        <v>0</v>
      </c>
      <c r="AY197" s="95" t="b">
        <f t="shared" si="58"/>
        <v>0</v>
      </c>
      <c r="AZ197" s="95" t="b">
        <f t="shared" si="59"/>
        <v>0</v>
      </c>
      <c r="BA197" s="95" t="b">
        <f t="shared" si="60"/>
        <v>0</v>
      </c>
      <c r="BB197" s="95" t="b">
        <f t="shared" si="61"/>
        <v>0</v>
      </c>
      <c r="BC197" s="95" t="b">
        <f t="shared" si="62"/>
        <v>0</v>
      </c>
    </row>
    <row r="198" spans="1:55" s="2" customFormat="1" ht="15" customHeight="1" x14ac:dyDescent="0.25">
      <c r="A198" s="30">
        <f t="shared" si="64"/>
        <v>179</v>
      </c>
      <c r="B198" s="93"/>
      <c r="C198" s="52"/>
      <c r="D198" s="84"/>
      <c r="E198" s="84"/>
      <c r="F198" s="85"/>
      <c r="G198" s="102"/>
      <c r="H198" s="88"/>
      <c r="I198" s="88"/>
      <c r="J198" s="86" t="str">
        <f t="shared" si="49"/>
        <v/>
      </c>
      <c r="K198" s="85"/>
      <c r="L198" s="85"/>
      <c r="M198" s="87" t="str">
        <f t="shared" si="50"/>
        <v xml:space="preserve"> </v>
      </c>
      <c r="N198" s="88"/>
      <c r="O198" s="88"/>
      <c r="P198" s="88"/>
      <c r="Q198" s="88"/>
      <c r="R198" s="88"/>
      <c r="S198" s="89">
        <f t="shared" si="51"/>
        <v>0</v>
      </c>
      <c r="T198" s="90"/>
      <c r="U198" s="91"/>
      <c r="V198" s="89">
        <f t="shared" si="52"/>
        <v>0</v>
      </c>
      <c r="W198" s="88"/>
      <c r="X198" s="88"/>
      <c r="Y198" s="88"/>
      <c r="Z198" s="89">
        <f t="shared" si="65"/>
        <v>0</v>
      </c>
      <c r="AA198" s="92">
        <f t="shared" si="63"/>
        <v>0</v>
      </c>
      <c r="AB198" s="612"/>
      <c r="AC198" s="95" t="b">
        <f t="shared" si="53"/>
        <v>0</v>
      </c>
      <c r="AD198" s="95" t="b">
        <f t="shared" si="46"/>
        <v>0</v>
      </c>
      <c r="AE198" s="95" t="b">
        <f t="shared" si="47"/>
        <v>0</v>
      </c>
      <c r="AF198" s="95" t="b">
        <f t="shared" si="48"/>
        <v>0</v>
      </c>
      <c r="AG198" s="95">
        <f t="shared" si="54"/>
        <v>0</v>
      </c>
      <c r="AM198" s="44">
        <f t="shared" si="55"/>
        <v>0</v>
      </c>
      <c r="AT198" s="44">
        <f t="shared" si="56"/>
        <v>0</v>
      </c>
      <c r="AU198" s="262"/>
      <c r="AX198" s="95" t="b">
        <f t="shared" si="57"/>
        <v>0</v>
      </c>
      <c r="AY198" s="95" t="b">
        <f t="shared" si="58"/>
        <v>0</v>
      </c>
      <c r="AZ198" s="95" t="b">
        <f t="shared" si="59"/>
        <v>0</v>
      </c>
      <c r="BA198" s="95" t="b">
        <f t="shared" si="60"/>
        <v>0</v>
      </c>
      <c r="BB198" s="95" t="b">
        <f t="shared" si="61"/>
        <v>0</v>
      </c>
      <c r="BC198" s="95" t="b">
        <f t="shared" si="62"/>
        <v>0</v>
      </c>
    </row>
    <row r="199" spans="1:55" s="2" customFormat="1" ht="15" customHeight="1" x14ac:dyDescent="0.25">
      <c r="A199" s="30">
        <f t="shared" si="64"/>
        <v>180</v>
      </c>
      <c r="B199" s="93"/>
      <c r="C199" s="52"/>
      <c r="D199" s="84"/>
      <c r="E199" s="84"/>
      <c r="F199" s="85"/>
      <c r="G199" s="102"/>
      <c r="H199" s="88"/>
      <c r="I199" s="88"/>
      <c r="J199" s="86" t="str">
        <f t="shared" si="49"/>
        <v/>
      </c>
      <c r="K199" s="85"/>
      <c r="L199" s="85"/>
      <c r="M199" s="87" t="str">
        <f t="shared" si="50"/>
        <v xml:space="preserve"> </v>
      </c>
      <c r="N199" s="88"/>
      <c r="O199" s="88"/>
      <c r="P199" s="88"/>
      <c r="Q199" s="88"/>
      <c r="R199" s="88"/>
      <c r="S199" s="89">
        <f t="shared" si="51"/>
        <v>0</v>
      </c>
      <c r="T199" s="90"/>
      <c r="U199" s="91"/>
      <c r="V199" s="89">
        <f t="shared" si="52"/>
        <v>0</v>
      </c>
      <c r="W199" s="88"/>
      <c r="X199" s="88"/>
      <c r="Y199" s="88"/>
      <c r="Z199" s="89">
        <f t="shared" si="65"/>
        <v>0</v>
      </c>
      <c r="AA199" s="92">
        <f t="shared" si="63"/>
        <v>0</v>
      </c>
      <c r="AB199" s="612"/>
      <c r="AC199" s="95" t="b">
        <f t="shared" si="53"/>
        <v>0</v>
      </c>
      <c r="AD199" s="95" t="b">
        <f t="shared" si="46"/>
        <v>0</v>
      </c>
      <c r="AE199" s="95" t="b">
        <f t="shared" si="47"/>
        <v>0</v>
      </c>
      <c r="AF199" s="95" t="b">
        <f t="shared" si="48"/>
        <v>0</v>
      </c>
      <c r="AG199" s="95">
        <f t="shared" si="54"/>
        <v>0</v>
      </c>
      <c r="AM199" s="44">
        <f t="shared" si="55"/>
        <v>0</v>
      </c>
      <c r="AT199" s="44">
        <f t="shared" si="56"/>
        <v>0</v>
      </c>
      <c r="AU199" s="262"/>
      <c r="AX199" s="95" t="b">
        <f t="shared" si="57"/>
        <v>0</v>
      </c>
      <c r="AY199" s="95" t="b">
        <f t="shared" si="58"/>
        <v>0</v>
      </c>
      <c r="AZ199" s="95" t="b">
        <f t="shared" si="59"/>
        <v>0</v>
      </c>
      <c r="BA199" s="95" t="b">
        <f t="shared" si="60"/>
        <v>0</v>
      </c>
      <c r="BB199" s="95" t="b">
        <f t="shared" si="61"/>
        <v>0</v>
      </c>
      <c r="BC199" s="95" t="b">
        <f t="shared" si="62"/>
        <v>0</v>
      </c>
    </row>
    <row r="200" spans="1:55" s="2" customFormat="1" ht="15" customHeight="1" x14ac:dyDescent="0.25">
      <c r="A200" s="30">
        <f t="shared" si="64"/>
        <v>181</v>
      </c>
      <c r="B200" s="93"/>
      <c r="C200" s="52"/>
      <c r="D200" s="84"/>
      <c r="E200" s="84"/>
      <c r="F200" s="85"/>
      <c r="G200" s="102"/>
      <c r="H200" s="88"/>
      <c r="I200" s="88"/>
      <c r="J200" s="86" t="str">
        <f t="shared" si="49"/>
        <v/>
      </c>
      <c r="K200" s="85"/>
      <c r="L200" s="85"/>
      <c r="M200" s="87" t="str">
        <f t="shared" si="50"/>
        <v xml:space="preserve"> </v>
      </c>
      <c r="N200" s="88"/>
      <c r="O200" s="88"/>
      <c r="P200" s="88"/>
      <c r="Q200" s="88"/>
      <c r="R200" s="88"/>
      <c r="S200" s="89">
        <f t="shared" si="51"/>
        <v>0</v>
      </c>
      <c r="T200" s="90"/>
      <c r="U200" s="91"/>
      <c r="V200" s="89">
        <f t="shared" si="52"/>
        <v>0</v>
      </c>
      <c r="W200" s="88"/>
      <c r="X200" s="88"/>
      <c r="Y200" s="88"/>
      <c r="Z200" s="89">
        <f t="shared" si="65"/>
        <v>0</v>
      </c>
      <c r="AA200" s="92">
        <f t="shared" si="63"/>
        <v>0</v>
      </c>
      <c r="AB200" s="612"/>
      <c r="AC200" s="95" t="b">
        <f t="shared" si="53"/>
        <v>0</v>
      </c>
      <c r="AD200" s="95" t="b">
        <f t="shared" si="46"/>
        <v>0</v>
      </c>
      <c r="AE200" s="95" t="b">
        <f t="shared" si="47"/>
        <v>0</v>
      </c>
      <c r="AF200" s="95" t="b">
        <f t="shared" si="48"/>
        <v>0</v>
      </c>
      <c r="AG200" s="95">
        <f t="shared" si="54"/>
        <v>0</v>
      </c>
      <c r="AM200" s="44">
        <f t="shared" si="55"/>
        <v>0</v>
      </c>
      <c r="AT200" s="44">
        <f t="shared" si="56"/>
        <v>0</v>
      </c>
      <c r="AU200" s="262"/>
      <c r="AX200" s="95" t="b">
        <f t="shared" si="57"/>
        <v>0</v>
      </c>
      <c r="AY200" s="95" t="b">
        <f t="shared" si="58"/>
        <v>0</v>
      </c>
      <c r="AZ200" s="95" t="b">
        <f t="shared" si="59"/>
        <v>0</v>
      </c>
      <c r="BA200" s="95" t="b">
        <f t="shared" si="60"/>
        <v>0</v>
      </c>
      <c r="BB200" s="95" t="b">
        <f t="shared" si="61"/>
        <v>0</v>
      </c>
      <c r="BC200" s="95" t="b">
        <f t="shared" si="62"/>
        <v>0</v>
      </c>
    </row>
    <row r="201" spans="1:55" s="2" customFormat="1" ht="15" customHeight="1" x14ac:dyDescent="0.25">
      <c r="A201" s="30">
        <f t="shared" si="64"/>
        <v>182</v>
      </c>
      <c r="B201" s="93"/>
      <c r="C201" s="52"/>
      <c r="D201" s="84"/>
      <c r="E201" s="84"/>
      <c r="F201" s="85"/>
      <c r="G201" s="102"/>
      <c r="H201" s="88"/>
      <c r="I201" s="88"/>
      <c r="J201" s="86" t="str">
        <f t="shared" si="49"/>
        <v/>
      </c>
      <c r="K201" s="85"/>
      <c r="L201" s="85"/>
      <c r="M201" s="87" t="str">
        <f t="shared" si="50"/>
        <v xml:space="preserve"> </v>
      </c>
      <c r="N201" s="88"/>
      <c r="O201" s="88"/>
      <c r="P201" s="88"/>
      <c r="Q201" s="88"/>
      <c r="R201" s="88"/>
      <c r="S201" s="89">
        <f t="shared" si="51"/>
        <v>0</v>
      </c>
      <c r="T201" s="90"/>
      <c r="U201" s="91"/>
      <c r="V201" s="89">
        <f t="shared" si="52"/>
        <v>0</v>
      </c>
      <c r="W201" s="88"/>
      <c r="X201" s="88"/>
      <c r="Y201" s="88"/>
      <c r="Z201" s="89">
        <f t="shared" si="65"/>
        <v>0</v>
      </c>
      <c r="AA201" s="92">
        <f t="shared" si="63"/>
        <v>0</v>
      </c>
      <c r="AB201" s="612"/>
      <c r="AC201" s="95" t="b">
        <f t="shared" si="53"/>
        <v>0</v>
      </c>
      <c r="AD201" s="95" t="b">
        <f t="shared" si="46"/>
        <v>0</v>
      </c>
      <c r="AE201" s="95" t="b">
        <f t="shared" si="47"/>
        <v>0</v>
      </c>
      <c r="AF201" s="95" t="b">
        <f t="shared" si="48"/>
        <v>0</v>
      </c>
      <c r="AG201" s="95">
        <f t="shared" si="54"/>
        <v>0</v>
      </c>
      <c r="AM201" s="44">
        <f t="shared" si="55"/>
        <v>0</v>
      </c>
      <c r="AT201" s="44">
        <f t="shared" si="56"/>
        <v>0</v>
      </c>
      <c r="AU201" s="262"/>
      <c r="AX201" s="95" t="b">
        <f t="shared" si="57"/>
        <v>0</v>
      </c>
      <c r="AY201" s="95" t="b">
        <f t="shared" si="58"/>
        <v>0</v>
      </c>
      <c r="AZ201" s="95" t="b">
        <f t="shared" si="59"/>
        <v>0</v>
      </c>
      <c r="BA201" s="95" t="b">
        <f t="shared" si="60"/>
        <v>0</v>
      </c>
      <c r="BB201" s="95" t="b">
        <f t="shared" si="61"/>
        <v>0</v>
      </c>
      <c r="BC201" s="95" t="b">
        <f t="shared" si="62"/>
        <v>0</v>
      </c>
    </row>
    <row r="202" spans="1:55" s="2" customFormat="1" ht="15" customHeight="1" x14ac:dyDescent="0.25">
      <c r="A202" s="30">
        <f t="shared" si="64"/>
        <v>183</v>
      </c>
      <c r="B202" s="93"/>
      <c r="C202" s="52"/>
      <c r="D202" s="84"/>
      <c r="E202" s="84"/>
      <c r="F202" s="85"/>
      <c r="G202" s="102"/>
      <c r="H202" s="88"/>
      <c r="I202" s="88"/>
      <c r="J202" s="86" t="str">
        <f t="shared" si="49"/>
        <v/>
      </c>
      <c r="K202" s="85"/>
      <c r="L202" s="85"/>
      <c r="M202" s="87" t="str">
        <f t="shared" si="50"/>
        <v xml:space="preserve"> </v>
      </c>
      <c r="N202" s="88"/>
      <c r="O202" s="88"/>
      <c r="P202" s="88"/>
      <c r="Q202" s="88"/>
      <c r="R202" s="88"/>
      <c r="S202" s="89">
        <f t="shared" si="51"/>
        <v>0</v>
      </c>
      <c r="T202" s="90"/>
      <c r="U202" s="91"/>
      <c r="V202" s="89">
        <f t="shared" si="52"/>
        <v>0</v>
      </c>
      <c r="W202" s="88"/>
      <c r="X202" s="88"/>
      <c r="Y202" s="88"/>
      <c r="Z202" s="89">
        <f t="shared" si="65"/>
        <v>0</v>
      </c>
      <c r="AA202" s="92">
        <f t="shared" si="63"/>
        <v>0</v>
      </c>
      <c r="AB202" s="612"/>
      <c r="AC202" s="95" t="b">
        <f t="shared" si="53"/>
        <v>0</v>
      </c>
      <c r="AD202" s="95" t="b">
        <f t="shared" si="46"/>
        <v>0</v>
      </c>
      <c r="AE202" s="95" t="b">
        <f t="shared" si="47"/>
        <v>0</v>
      </c>
      <c r="AF202" s="95" t="b">
        <f t="shared" si="48"/>
        <v>0</v>
      </c>
      <c r="AG202" s="95">
        <f t="shared" si="54"/>
        <v>0</v>
      </c>
      <c r="AM202" s="44">
        <f t="shared" si="55"/>
        <v>0</v>
      </c>
      <c r="AT202" s="44">
        <f t="shared" si="56"/>
        <v>0</v>
      </c>
      <c r="AU202" s="262"/>
      <c r="AX202" s="95" t="b">
        <f t="shared" si="57"/>
        <v>0</v>
      </c>
      <c r="AY202" s="95" t="b">
        <f t="shared" si="58"/>
        <v>0</v>
      </c>
      <c r="AZ202" s="95" t="b">
        <f t="shared" si="59"/>
        <v>0</v>
      </c>
      <c r="BA202" s="95" t="b">
        <f t="shared" si="60"/>
        <v>0</v>
      </c>
      <c r="BB202" s="95" t="b">
        <f t="shared" si="61"/>
        <v>0</v>
      </c>
      <c r="BC202" s="95" t="b">
        <f t="shared" si="62"/>
        <v>0</v>
      </c>
    </row>
    <row r="203" spans="1:55" s="2" customFormat="1" ht="15" customHeight="1" x14ac:dyDescent="0.25">
      <c r="A203" s="30">
        <f t="shared" si="64"/>
        <v>184</v>
      </c>
      <c r="B203" s="93"/>
      <c r="C203" s="52"/>
      <c r="D203" s="84"/>
      <c r="E203" s="84"/>
      <c r="F203" s="85"/>
      <c r="G203" s="102"/>
      <c r="H203" s="88"/>
      <c r="I203" s="88"/>
      <c r="J203" s="86" t="str">
        <f t="shared" si="49"/>
        <v/>
      </c>
      <c r="K203" s="85"/>
      <c r="L203" s="85"/>
      <c r="M203" s="87" t="str">
        <f t="shared" si="50"/>
        <v xml:space="preserve"> </v>
      </c>
      <c r="N203" s="88"/>
      <c r="O203" s="88"/>
      <c r="P203" s="88"/>
      <c r="Q203" s="88"/>
      <c r="R203" s="88"/>
      <c r="S203" s="89">
        <f t="shared" si="51"/>
        <v>0</v>
      </c>
      <c r="T203" s="90"/>
      <c r="U203" s="91"/>
      <c r="V203" s="89">
        <f t="shared" si="52"/>
        <v>0</v>
      </c>
      <c r="W203" s="88"/>
      <c r="X203" s="88"/>
      <c r="Y203" s="88"/>
      <c r="Z203" s="89">
        <f t="shared" si="65"/>
        <v>0</v>
      </c>
      <c r="AA203" s="92">
        <f t="shared" si="63"/>
        <v>0</v>
      </c>
      <c r="AB203" s="612"/>
      <c r="AC203" s="95" t="b">
        <f t="shared" si="53"/>
        <v>0</v>
      </c>
      <c r="AD203" s="95" t="b">
        <f t="shared" si="46"/>
        <v>0</v>
      </c>
      <c r="AE203" s="95" t="b">
        <f t="shared" si="47"/>
        <v>0</v>
      </c>
      <c r="AF203" s="95" t="b">
        <f t="shared" si="48"/>
        <v>0</v>
      </c>
      <c r="AG203" s="95">
        <f t="shared" si="54"/>
        <v>0</v>
      </c>
      <c r="AM203" s="44">
        <f t="shared" si="55"/>
        <v>0</v>
      </c>
      <c r="AT203" s="44">
        <f t="shared" si="56"/>
        <v>0</v>
      </c>
      <c r="AU203" s="262"/>
      <c r="AX203" s="95" t="b">
        <f t="shared" si="57"/>
        <v>0</v>
      </c>
      <c r="AY203" s="95" t="b">
        <f t="shared" si="58"/>
        <v>0</v>
      </c>
      <c r="AZ203" s="95" t="b">
        <f t="shared" si="59"/>
        <v>0</v>
      </c>
      <c r="BA203" s="95" t="b">
        <f t="shared" si="60"/>
        <v>0</v>
      </c>
      <c r="BB203" s="95" t="b">
        <f t="shared" si="61"/>
        <v>0</v>
      </c>
      <c r="BC203" s="95" t="b">
        <f t="shared" si="62"/>
        <v>0</v>
      </c>
    </row>
    <row r="204" spans="1:55" s="2" customFormat="1" ht="15" customHeight="1" x14ac:dyDescent="0.25">
      <c r="A204" s="30">
        <f t="shared" si="64"/>
        <v>185</v>
      </c>
      <c r="B204" s="93"/>
      <c r="C204" s="52"/>
      <c r="D204" s="84"/>
      <c r="E204" s="84"/>
      <c r="F204" s="85"/>
      <c r="G204" s="102"/>
      <c r="H204" s="88"/>
      <c r="I204" s="88"/>
      <c r="J204" s="86" t="str">
        <f t="shared" si="49"/>
        <v/>
      </c>
      <c r="K204" s="85"/>
      <c r="L204" s="85"/>
      <c r="M204" s="87" t="str">
        <f t="shared" si="50"/>
        <v xml:space="preserve"> </v>
      </c>
      <c r="N204" s="88"/>
      <c r="O204" s="88"/>
      <c r="P204" s="88"/>
      <c r="Q204" s="88"/>
      <c r="R204" s="88"/>
      <c r="S204" s="89">
        <f t="shared" si="51"/>
        <v>0</v>
      </c>
      <c r="T204" s="90"/>
      <c r="U204" s="91"/>
      <c r="V204" s="89">
        <f t="shared" si="52"/>
        <v>0</v>
      </c>
      <c r="W204" s="88"/>
      <c r="X204" s="88"/>
      <c r="Y204" s="88"/>
      <c r="Z204" s="89">
        <f t="shared" si="65"/>
        <v>0</v>
      </c>
      <c r="AA204" s="92">
        <f t="shared" si="63"/>
        <v>0</v>
      </c>
      <c r="AB204" s="612"/>
      <c r="AC204" s="95" t="b">
        <f t="shared" si="53"/>
        <v>0</v>
      </c>
      <c r="AD204" s="95" t="b">
        <f t="shared" si="46"/>
        <v>0</v>
      </c>
      <c r="AE204" s="95" t="b">
        <f t="shared" si="47"/>
        <v>0</v>
      </c>
      <c r="AF204" s="95" t="b">
        <f t="shared" si="48"/>
        <v>0</v>
      </c>
      <c r="AG204" s="95">
        <f t="shared" si="54"/>
        <v>0</v>
      </c>
      <c r="AM204" s="44">
        <f t="shared" si="55"/>
        <v>0</v>
      </c>
      <c r="AT204" s="44">
        <f t="shared" si="56"/>
        <v>0</v>
      </c>
      <c r="AU204" s="262"/>
      <c r="AX204" s="95" t="b">
        <f t="shared" si="57"/>
        <v>0</v>
      </c>
      <c r="AY204" s="95" t="b">
        <f t="shared" si="58"/>
        <v>0</v>
      </c>
      <c r="AZ204" s="95" t="b">
        <f t="shared" si="59"/>
        <v>0</v>
      </c>
      <c r="BA204" s="95" t="b">
        <f t="shared" si="60"/>
        <v>0</v>
      </c>
      <c r="BB204" s="95" t="b">
        <f t="shared" si="61"/>
        <v>0</v>
      </c>
      <c r="BC204" s="95" t="b">
        <f t="shared" si="62"/>
        <v>0</v>
      </c>
    </row>
    <row r="205" spans="1:55" s="2" customFormat="1" ht="15" customHeight="1" x14ac:dyDescent="0.25">
      <c r="A205" s="30">
        <f t="shared" si="64"/>
        <v>186</v>
      </c>
      <c r="B205" s="93"/>
      <c r="C205" s="52"/>
      <c r="D205" s="84"/>
      <c r="E205" s="84"/>
      <c r="F205" s="85"/>
      <c r="G205" s="102"/>
      <c r="H205" s="88"/>
      <c r="I205" s="88"/>
      <c r="J205" s="86" t="str">
        <f t="shared" si="49"/>
        <v/>
      </c>
      <c r="K205" s="85"/>
      <c r="L205" s="85"/>
      <c r="M205" s="87" t="str">
        <f t="shared" si="50"/>
        <v xml:space="preserve"> </v>
      </c>
      <c r="N205" s="88"/>
      <c r="O205" s="88"/>
      <c r="P205" s="88"/>
      <c r="Q205" s="88"/>
      <c r="R205" s="88"/>
      <c r="S205" s="89">
        <f t="shared" si="51"/>
        <v>0</v>
      </c>
      <c r="T205" s="90"/>
      <c r="U205" s="91"/>
      <c r="V205" s="89">
        <f t="shared" si="52"/>
        <v>0</v>
      </c>
      <c r="W205" s="88"/>
      <c r="X205" s="88"/>
      <c r="Y205" s="88"/>
      <c r="Z205" s="89">
        <f t="shared" si="65"/>
        <v>0</v>
      </c>
      <c r="AA205" s="92">
        <f t="shared" si="63"/>
        <v>0</v>
      </c>
      <c r="AB205" s="612"/>
      <c r="AC205" s="95" t="b">
        <f t="shared" si="53"/>
        <v>0</v>
      </c>
      <c r="AD205" s="95" t="b">
        <f t="shared" si="46"/>
        <v>0</v>
      </c>
      <c r="AE205" s="95" t="b">
        <f t="shared" si="47"/>
        <v>0</v>
      </c>
      <c r="AF205" s="95" t="b">
        <f t="shared" si="48"/>
        <v>0</v>
      </c>
      <c r="AG205" s="95">
        <f t="shared" si="54"/>
        <v>0</v>
      </c>
      <c r="AM205" s="44">
        <f t="shared" si="55"/>
        <v>0</v>
      </c>
      <c r="AT205" s="44">
        <f t="shared" si="56"/>
        <v>0</v>
      </c>
      <c r="AU205" s="262"/>
      <c r="AX205" s="95" t="b">
        <f t="shared" si="57"/>
        <v>0</v>
      </c>
      <c r="AY205" s="95" t="b">
        <f t="shared" si="58"/>
        <v>0</v>
      </c>
      <c r="AZ205" s="95" t="b">
        <f t="shared" si="59"/>
        <v>0</v>
      </c>
      <c r="BA205" s="95" t="b">
        <f t="shared" si="60"/>
        <v>0</v>
      </c>
      <c r="BB205" s="95" t="b">
        <f t="shared" si="61"/>
        <v>0</v>
      </c>
      <c r="BC205" s="95" t="b">
        <f t="shared" si="62"/>
        <v>0</v>
      </c>
    </row>
    <row r="206" spans="1:55" s="2" customFormat="1" ht="15" customHeight="1" x14ac:dyDescent="0.25">
      <c r="A206" s="30">
        <f t="shared" si="64"/>
        <v>187</v>
      </c>
      <c r="B206" s="93"/>
      <c r="C206" s="52"/>
      <c r="D206" s="84"/>
      <c r="E206" s="84"/>
      <c r="F206" s="85"/>
      <c r="G206" s="102"/>
      <c r="H206" s="88"/>
      <c r="I206" s="88"/>
      <c r="J206" s="86" t="str">
        <f t="shared" si="49"/>
        <v/>
      </c>
      <c r="K206" s="85"/>
      <c r="L206" s="85"/>
      <c r="M206" s="87" t="str">
        <f t="shared" si="50"/>
        <v xml:space="preserve"> </v>
      </c>
      <c r="N206" s="88"/>
      <c r="O206" s="88"/>
      <c r="P206" s="88"/>
      <c r="Q206" s="88"/>
      <c r="R206" s="88"/>
      <c r="S206" s="89">
        <f t="shared" si="51"/>
        <v>0</v>
      </c>
      <c r="T206" s="90"/>
      <c r="U206" s="91"/>
      <c r="V206" s="89">
        <f t="shared" si="52"/>
        <v>0</v>
      </c>
      <c r="W206" s="88"/>
      <c r="X206" s="88"/>
      <c r="Y206" s="88"/>
      <c r="Z206" s="89">
        <f t="shared" si="65"/>
        <v>0</v>
      </c>
      <c r="AA206" s="92">
        <f t="shared" si="63"/>
        <v>0</v>
      </c>
      <c r="AB206" s="612"/>
      <c r="AC206" s="95" t="b">
        <f t="shared" si="53"/>
        <v>0</v>
      </c>
      <c r="AD206" s="95" t="b">
        <f t="shared" si="46"/>
        <v>0</v>
      </c>
      <c r="AE206" s="95" t="b">
        <f t="shared" si="47"/>
        <v>0</v>
      </c>
      <c r="AF206" s="95" t="b">
        <f t="shared" si="48"/>
        <v>0</v>
      </c>
      <c r="AG206" s="95">
        <f t="shared" si="54"/>
        <v>0</v>
      </c>
      <c r="AM206" s="44">
        <f t="shared" si="55"/>
        <v>0</v>
      </c>
      <c r="AT206" s="44">
        <f t="shared" si="56"/>
        <v>0</v>
      </c>
      <c r="AU206" s="262"/>
      <c r="AX206" s="95" t="b">
        <f t="shared" si="57"/>
        <v>0</v>
      </c>
      <c r="AY206" s="95" t="b">
        <f t="shared" si="58"/>
        <v>0</v>
      </c>
      <c r="AZ206" s="95" t="b">
        <f t="shared" si="59"/>
        <v>0</v>
      </c>
      <c r="BA206" s="95" t="b">
        <f t="shared" si="60"/>
        <v>0</v>
      </c>
      <c r="BB206" s="95" t="b">
        <f t="shared" si="61"/>
        <v>0</v>
      </c>
      <c r="BC206" s="95" t="b">
        <f t="shared" si="62"/>
        <v>0</v>
      </c>
    </row>
    <row r="207" spans="1:55" s="2" customFormat="1" ht="15" customHeight="1" x14ac:dyDescent="0.25">
      <c r="A207" s="30">
        <f t="shared" si="64"/>
        <v>188</v>
      </c>
      <c r="B207" s="93"/>
      <c r="C207" s="52"/>
      <c r="D207" s="84"/>
      <c r="E207" s="84"/>
      <c r="F207" s="85"/>
      <c r="G207" s="102"/>
      <c r="H207" s="88"/>
      <c r="I207" s="88"/>
      <c r="J207" s="86" t="str">
        <f t="shared" si="49"/>
        <v/>
      </c>
      <c r="K207" s="85"/>
      <c r="L207" s="85"/>
      <c r="M207" s="87" t="str">
        <f t="shared" si="50"/>
        <v xml:space="preserve"> </v>
      </c>
      <c r="N207" s="88"/>
      <c r="O207" s="88"/>
      <c r="P207" s="88"/>
      <c r="Q207" s="88"/>
      <c r="R207" s="88"/>
      <c r="S207" s="89">
        <f t="shared" si="51"/>
        <v>0</v>
      </c>
      <c r="T207" s="90"/>
      <c r="U207" s="91"/>
      <c r="V207" s="89">
        <f t="shared" si="52"/>
        <v>0</v>
      </c>
      <c r="W207" s="88"/>
      <c r="X207" s="88"/>
      <c r="Y207" s="88"/>
      <c r="Z207" s="89">
        <f t="shared" si="65"/>
        <v>0</v>
      </c>
      <c r="AA207" s="92">
        <f t="shared" si="63"/>
        <v>0</v>
      </c>
      <c r="AB207" s="612"/>
      <c r="AC207" s="95" t="b">
        <f t="shared" si="53"/>
        <v>0</v>
      </c>
      <c r="AD207" s="95" t="b">
        <f t="shared" si="46"/>
        <v>0</v>
      </c>
      <c r="AE207" s="95" t="b">
        <f t="shared" si="47"/>
        <v>0</v>
      </c>
      <c r="AF207" s="95" t="b">
        <f t="shared" si="48"/>
        <v>0</v>
      </c>
      <c r="AG207" s="95">
        <f t="shared" si="54"/>
        <v>0</v>
      </c>
      <c r="AM207" s="44">
        <f t="shared" si="55"/>
        <v>0</v>
      </c>
      <c r="AT207" s="44">
        <f t="shared" si="56"/>
        <v>0</v>
      </c>
      <c r="AU207" s="262"/>
      <c r="AX207" s="95" t="b">
        <f t="shared" si="57"/>
        <v>0</v>
      </c>
      <c r="AY207" s="95" t="b">
        <f t="shared" si="58"/>
        <v>0</v>
      </c>
      <c r="AZ207" s="95" t="b">
        <f t="shared" si="59"/>
        <v>0</v>
      </c>
      <c r="BA207" s="95" t="b">
        <f t="shared" si="60"/>
        <v>0</v>
      </c>
      <c r="BB207" s="95" t="b">
        <f t="shared" si="61"/>
        <v>0</v>
      </c>
      <c r="BC207" s="95" t="b">
        <f t="shared" si="62"/>
        <v>0</v>
      </c>
    </row>
    <row r="208" spans="1:55" s="2" customFormat="1" ht="15" customHeight="1" x14ac:dyDescent="0.25">
      <c r="A208" s="30">
        <f t="shared" si="64"/>
        <v>189</v>
      </c>
      <c r="B208" s="93"/>
      <c r="C208" s="52"/>
      <c r="D208" s="84"/>
      <c r="E208" s="84"/>
      <c r="F208" s="85"/>
      <c r="G208" s="102"/>
      <c r="H208" s="88"/>
      <c r="I208" s="88"/>
      <c r="J208" s="86" t="str">
        <f t="shared" si="49"/>
        <v/>
      </c>
      <c r="K208" s="85"/>
      <c r="L208" s="85"/>
      <c r="M208" s="87" t="str">
        <f t="shared" si="50"/>
        <v xml:space="preserve"> </v>
      </c>
      <c r="N208" s="88"/>
      <c r="O208" s="88"/>
      <c r="P208" s="88"/>
      <c r="Q208" s="88"/>
      <c r="R208" s="88"/>
      <c r="S208" s="89">
        <f t="shared" si="51"/>
        <v>0</v>
      </c>
      <c r="T208" s="90"/>
      <c r="U208" s="91"/>
      <c r="V208" s="89">
        <f t="shared" si="52"/>
        <v>0</v>
      </c>
      <c r="W208" s="88"/>
      <c r="X208" s="88"/>
      <c r="Y208" s="88"/>
      <c r="Z208" s="89">
        <f t="shared" si="65"/>
        <v>0</v>
      </c>
      <c r="AA208" s="92">
        <f t="shared" si="63"/>
        <v>0</v>
      </c>
      <c r="AB208" s="612"/>
      <c r="AC208" s="95" t="b">
        <f t="shared" si="53"/>
        <v>0</v>
      </c>
      <c r="AD208" s="95" t="b">
        <f t="shared" si="46"/>
        <v>0</v>
      </c>
      <c r="AE208" s="95" t="b">
        <f t="shared" si="47"/>
        <v>0</v>
      </c>
      <c r="AF208" s="95" t="b">
        <f t="shared" si="48"/>
        <v>0</v>
      </c>
      <c r="AG208" s="95">
        <f t="shared" si="54"/>
        <v>0</v>
      </c>
      <c r="AM208" s="44">
        <f t="shared" si="55"/>
        <v>0</v>
      </c>
      <c r="AT208" s="44">
        <f t="shared" si="56"/>
        <v>0</v>
      </c>
      <c r="AU208" s="262"/>
      <c r="AX208" s="95" t="b">
        <f t="shared" si="57"/>
        <v>0</v>
      </c>
      <c r="AY208" s="95" t="b">
        <f t="shared" si="58"/>
        <v>0</v>
      </c>
      <c r="AZ208" s="95" t="b">
        <f t="shared" si="59"/>
        <v>0</v>
      </c>
      <c r="BA208" s="95" t="b">
        <f t="shared" si="60"/>
        <v>0</v>
      </c>
      <c r="BB208" s="95" t="b">
        <f t="shared" si="61"/>
        <v>0</v>
      </c>
      <c r="BC208" s="95" t="b">
        <f t="shared" si="62"/>
        <v>0</v>
      </c>
    </row>
    <row r="209" spans="1:55" s="2" customFormat="1" ht="15" customHeight="1" x14ac:dyDescent="0.25">
      <c r="A209" s="30">
        <f t="shared" si="64"/>
        <v>190</v>
      </c>
      <c r="B209" s="93"/>
      <c r="C209" s="52"/>
      <c r="D209" s="84"/>
      <c r="E209" s="84"/>
      <c r="F209" s="85"/>
      <c r="G209" s="102"/>
      <c r="H209" s="88"/>
      <c r="I209" s="88"/>
      <c r="J209" s="86" t="str">
        <f t="shared" si="49"/>
        <v/>
      </c>
      <c r="K209" s="85"/>
      <c r="L209" s="85"/>
      <c r="M209" s="87" t="str">
        <f t="shared" si="50"/>
        <v xml:space="preserve"> </v>
      </c>
      <c r="N209" s="88"/>
      <c r="O209" s="88"/>
      <c r="P209" s="88"/>
      <c r="Q209" s="88"/>
      <c r="R209" s="88"/>
      <c r="S209" s="89">
        <f t="shared" si="51"/>
        <v>0</v>
      </c>
      <c r="T209" s="90"/>
      <c r="U209" s="91"/>
      <c r="V209" s="89">
        <f t="shared" si="52"/>
        <v>0</v>
      </c>
      <c r="W209" s="88"/>
      <c r="X209" s="88"/>
      <c r="Y209" s="88"/>
      <c r="Z209" s="89">
        <f t="shared" si="65"/>
        <v>0</v>
      </c>
      <c r="AA209" s="92">
        <f t="shared" si="63"/>
        <v>0</v>
      </c>
      <c r="AB209" s="612"/>
      <c r="AC209" s="95" t="b">
        <f t="shared" si="53"/>
        <v>0</v>
      </c>
      <c r="AD209" s="95" t="b">
        <f t="shared" si="46"/>
        <v>0</v>
      </c>
      <c r="AE209" s="95" t="b">
        <f t="shared" si="47"/>
        <v>0</v>
      </c>
      <c r="AF209" s="95" t="b">
        <f t="shared" si="48"/>
        <v>0</v>
      </c>
      <c r="AG209" s="95">
        <f t="shared" si="54"/>
        <v>0</v>
      </c>
      <c r="AM209" s="44">
        <f t="shared" si="55"/>
        <v>0</v>
      </c>
      <c r="AT209" s="44">
        <f t="shared" si="56"/>
        <v>0</v>
      </c>
      <c r="AU209" s="262"/>
      <c r="AX209" s="95" t="b">
        <f t="shared" si="57"/>
        <v>0</v>
      </c>
      <c r="AY209" s="95" t="b">
        <f t="shared" si="58"/>
        <v>0</v>
      </c>
      <c r="AZ209" s="95" t="b">
        <f t="shared" si="59"/>
        <v>0</v>
      </c>
      <c r="BA209" s="95" t="b">
        <f t="shared" si="60"/>
        <v>0</v>
      </c>
      <c r="BB209" s="95" t="b">
        <f t="shared" si="61"/>
        <v>0</v>
      </c>
      <c r="BC209" s="95" t="b">
        <f t="shared" si="62"/>
        <v>0</v>
      </c>
    </row>
    <row r="210" spans="1:55" s="2" customFormat="1" ht="15" customHeight="1" x14ac:dyDescent="0.25">
      <c r="A210" s="30">
        <f t="shared" si="64"/>
        <v>191</v>
      </c>
      <c r="B210" s="93"/>
      <c r="C210" s="52"/>
      <c r="D210" s="84"/>
      <c r="E210" s="84"/>
      <c r="F210" s="85"/>
      <c r="G210" s="102"/>
      <c r="H210" s="88"/>
      <c r="I210" s="88"/>
      <c r="J210" s="86" t="str">
        <f t="shared" si="49"/>
        <v/>
      </c>
      <c r="K210" s="85"/>
      <c r="L210" s="85"/>
      <c r="M210" s="87" t="str">
        <f t="shared" si="50"/>
        <v xml:space="preserve"> </v>
      </c>
      <c r="N210" s="88"/>
      <c r="O210" s="88"/>
      <c r="P210" s="88"/>
      <c r="Q210" s="88"/>
      <c r="R210" s="88"/>
      <c r="S210" s="89">
        <f t="shared" si="51"/>
        <v>0</v>
      </c>
      <c r="T210" s="90"/>
      <c r="U210" s="91"/>
      <c r="V210" s="89">
        <f t="shared" si="52"/>
        <v>0</v>
      </c>
      <c r="W210" s="88"/>
      <c r="X210" s="88"/>
      <c r="Y210" s="88"/>
      <c r="Z210" s="89">
        <f t="shared" si="65"/>
        <v>0</v>
      </c>
      <c r="AA210" s="92">
        <f t="shared" si="63"/>
        <v>0</v>
      </c>
      <c r="AB210" s="612"/>
      <c r="AC210" s="95" t="b">
        <f t="shared" si="53"/>
        <v>0</v>
      </c>
      <c r="AD210" s="95" t="b">
        <f t="shared" si="46"/>
        <v>0</v>
      </c>
      <c r="AE210" s="95" t="b">
        <f t="shared" si="47"/>
        <v>0</v>
      </c>
      <c r="AF210" s="95" t="b">
        <f t="shared" si="48"/>
        <v>0</v>
      </c>
      <c r="AG210" s="95">
        <f t="shared" si="54"/>
        <v>0</v>
      </c>
      <c r="AM210" s="44">
        <f t="shared" si="55"/>
        <v>0</v>
      </c>
      <c r="AT210" s="44">
        <f t="shared" si="56"/>
        <v>0</v>
      </c>
      <c r="AU210" s="262"/>
      <c r="AX210" s="95" t="b">
        <f t="shared" si="57"/>
        <v>0</v>
      </c>
      <c r="AY210" s="95" t="b">
        <f t="shared" si="58"/>
        <v>0</v>
      </c>
      <c r="AZ210" s="95" t="b">
        <f t="shared" si="59"/>
        <v>0</v>
      </c>
      <c r="BA210" s="95" t="b">
        <f t="shared" si="60"/>
        <v>0</v>
      </c>
      <c r="BB210" s="95" t="b">
        <f t="shared" si="61"/>
        <v>0</v>
      </c>
      <c r="BC210" s="95" t="b">
        <f t="shared" si="62"/>
        <v>0</v>
      </c>
    </row>
    <row r="211" spans="1:55" s="2" customFormat="1" ht="15" customHeight="1" x14ac:dyDescent="0.25">
      <c r="A211" s="30">
        <f t="shared" si="64"/>
        <v>192</v>
      </c>
      <c r="B211" s="93"/>
      <c r="C211" s="52"/>
      <c r="D211" s="84"/>
      <c r="E211" s="84"/>
      <c r="F211" s="85"/>
      <c r="G211" s="102"/>
      <c r="H211" s="88"/>
      <c r="I211" s="88"/>
      <c r="J211" s="86" t="str">
        <f t="shared" si="49"/>
        <v/>
      </c>
      <c r="K211" s="85"/>
      <c r="L211" s="85"/>
      <c r="M211" s="87" t="str">
        <f t="shared" si="50"/>
        <v xml:space="preserve"> </v>
      </c>
      <c r="N211" s="88"/>
      <c r="O211" s="88"/>
      <c r="P211" s="88"/>
      <c r="Q211" s="88"/>
      <c r="R211" s="88"/>
      <c r="S211" s="89">
        <f t="shared" si="51"/>
        <v>0</v>
      </c>
      <c r="T211" s="90"/>
      <c r="U211" s="91"/>
      <c r="V211" s="89">
        <f t="shared" si="52"/>
        <v>0</v>
      </c>
      <c r="W211" s="88"/>
      <c r="X211" s="88"/>
      <c r="Y211" s="88"/>
      <c r="Z211" s="89">
        <f t="shared" si="65"/>
        <v>0</v>
      </c>
      <c r="AA211" s="92">
        <f t="shared" si="63"/>
        <v>0</v>
      </c>
      <c r="AB211" s="612"/>
      <c r="AC211" s="95" t="b">
        <f t="shared" si="53"/>
        <v>0</v>
      </c>
      <c r="AD211" s="95" t="b">
        <f t="shared" si="46"/>
        <v>0</v>
      </c>
      <c r="AE211" s="95" t="b">
        <f t="shared" si="47"/>
        <v>0</v>
      </c>
      <c r="AF211" s="95" t="b">
        <f t="shared" si="48"/>
        <v>0</v>
      </c>
      <c r="AG211" s="95">
        <f t="shared" si="54"/>
        <v>0</v>
      </c>
      <c r="AM211" s="44">
        <f t="shared" si="55"/>
        <v>0</v>
      </c>
      <c r="AT211" s="44">
        <f t="shared" si="56"/>
        <v>0</v>
      </c>
      <c r="AU211" s="262"/>
      <c r="AX211" s="95" t="b">
        <f t="shared" si="57"/>
        <v>0</v>
      </c>
      <c r="AY211" s="95" t="b">
        <f t="shared" si="58"/>
        <v>0</v>
      </c>
      <c r="AZ211" s="95" t="b">
        <f t="shared" si="59"/>
        <v>0</v>
      </c>
      <c r="BA211" s="95" t="b">
        <f t="shared" si="60"/>
        <v>0</v>
      </c>
      <c r="BB211" s="95" t="b">
        <f t="shared" si="61"/>
        <v>0</v>
      </c>
      <c r="BC211" s="95" t="b">
        <f t="shared" si="62"/>
        <v>0</v>
      </c>
    </row>
    <row r="212" spans="1:55" s="2" customFormat="1" ht="15" customHeight="1" x14ac:dyDescent="0.25">
      <c r="A212" s="30">
        <f t="shared" si="64"/>
        <v>193</v>
      </c>
      <c r="B212" s="93"/>
      <c r="C212" s="52"/>
      <c r="D212" s="84"/>
      <c r="E212" s="84"/>
      <c r="F212" s="85"/>
      <c r="G212" s="102"/>
      <c r="H212" s="88"/>
      <c r="I212" s="88"/>
      <c r="J212" s="86" t="str">
        <f t="shared" si="49"/>
        <v/>
      </c>
      <c r="K212" s="85"/>
      <c r="L212" s="85"/>
      <c r="M212" s="87" t="str">
        <f t="shared" si="50"/>
        <v xml:space="preserve"> </v>
      </c>
      <c r="N212" s="88"/>
      <c r="O212" s="88"/>
      <c r="P212" s="88"/>
      <c r="Q212" s="88"/>
      <c r="R212" s="88"/>
      <c r="S212" s="89">
        <f t="shared" si="51"/>
        <v>0</v>
      </c>
      <c r="T212" s="90"/>
      <c r="U212" s="91"/>
      <c r="V212" s="89">
        <f t="shared" si="52"/>
        <v>0</v>
      </c>
      <c r="W212" s="88"/>
      <c r="X212" s="88"/>
      <c r="Y212" s="88"/>
      <c r="Z212" s="89">
        <f t="shared" si="65"/>
        <v>0</v>
      </c>
      <c r="AA212" s="92">
        <f t="shared" ref="AA212:AA219" si="66">IF(G212&gt;0,(Z212/(G212/12)),0)</f>
        <v>0</v>
      </c>
      <c r="AB212" s="612"/>
      <c r="AC212" s="95" t="b">
        <f t="shared" si="53"/>
        <v>0</v>
      </c>
      <c r="AD212" s="95" t="b">
        <f t="shared" ref="AD212:AD219" si="67">AND($J212&gt;0.65,$J212&lt;=0.7)</f>
        <v>0</v>
      </c>
      <c r="AE212" s="95" t="b">
        <f t="shared" ref="AE212:AE219" si="68">AND($J212&gt;0.7,$J212&lt;=0.75)</f>
        <v>0</v>
      </c>
      <c r="AF212" s="95" t="b">
        <f t="shared" ref="AF212:AF219" si="69">AND($J212&gt;0.75,$J212&lt;=0.8)</f>
        <v>0</v>
      </c>
      <c r="AG212" s="95">
        <f t="shared" si="54"/>
        <v>0</v>
      </c>
      <c r="AM212" s="44">
        <f t="shared" si="55"/>
        <v>0</v>
      </c>
      <c r="AT212" s="44">
        <f t="shared" si="56"/>
        <v>0</v>
      </c>
      <c r="AU212" s="262"/>
      <c r="AX212" s="95" t="b">
        <f t="shared" si="57"/>
        <v>0</v>
      </c>
      <c r="AY212" s="95" t="b">
        <f t="shared" si="58"/>
        <v>0</v>
      </c>
      <c r="AZ212" s="95" t="b">
        <f t="shared" si="59"/>
        <v>0</v>
      </c>
      <c r="BA212" s="95" t="b">
        <f t="shared" si="60"/>
        <v>0</v>
      </c>
      <c r="BB212" s="95" t="b">
        <f t="shared" si="61"/>
        <v>0</v>
      </c>
      <c r="BC212" s="95" t="b">
        <f t="shared" si="62"/>
        <v>0</v>
      </c>
    </row>
    <row r="213" spans="1:55" s="2" customFormat="1" ht="15" customHeight="1" x14ac:dyDescent="0.25">
      <c r="A213" s="30">
        <f t="shared" si="64"/>
        <v>194</v>
      </c>
      <c r="B213" s="93"/>
      <c r="C213" s="52"/>
      <c r="D213" s="84"/>
      <c r="E213" s="84"/>
      <c r="F213" s="85"/>
      <c r="G213" s="102"/>
      <c r="H213" s="88"/>
      <c r="I213" s="88"/>
      <c r="J213" s="86" t="str">
        <f t="shared" ref="J213:J219" si="70">IF(H213&gt;0,G213/H213,"")</f>
        <v/>
      </c>
      <c r="K213" s="85"/>
      <c r="L213" s="85"/>
      <c r="M213" s="87" t="str">
        <f t="shared" ref="M213:M219" si="71">IF($C$6="No", IF((L213-K213)&gt;0,"N/A"," "),IF(L213="","", IF(K213&gt;DATE(2010,4,30), (IF((L213-K213)&lt;31,"Yes","No")), (IF((L213-K213)&lt;181,"Yes","No")))))</f>
        <v xml:space="preserve"> </v>
      </c>
      <c r="N213" s="88"/>
      <c r="O213" s="88"/>
      <c r="P213" s="88"/>
      <c r="Q213" s="88"/>
      <c r="R213" s="88"/>
      <c r="S213" s="89">
        <f t="shared" ref="S213:S219" si="72">N213-(O213+R213+Q213+P213)</f>
        <v>0</v>
      </c>
      <c r="T213" s="90"/>
      <c r="U213" s="91"/>
      <c r="V213" s="89">
        <f t="shared" ref="V213:V219" si="73">IF(P213&gt;0,ABS(PMT(U213/12,T213*12,P213)),0)</f>
        <v>0</v>
      </c>
      <c r="W213" s="88"/>
      <c r="X213" s="88"/>
      <c r="Y213" s="88"/>
      <c r="Z213" s="89">
        <f t="shared" si="65"/>
        <v>0</v>
      </c>
      <c r="AA213" s="92">
        <f t="shared" si="66"/>
        <v>0</v>
      </c>
      <c r="AB213" s="612"/>
      <c r="AC213" s="95" t="b">
        <f t="shared" ref="AC213:AC219" si="74">AND($J213&gt;0,$J213&lt;=0.65)</f>
        <v>0</v>
      </c>
      <c r="AD213" s="95" t="b">
        <f t="shared" si="67"/>
        <v>0</v>
      </c>
      <c r="AE213" s="95" t="b">
        <f t="shared" si="68"/>
        <v>0</v>
      </c>
      <c r="AF213" s="95" t="b">
        <f t="shared" si="69"/>
        <v>0</v>
      </c>
      <c r="AG213" s="95">
        <f t="shared" ref="AG213:AG219" si="75">IF($J213&gt;0.8,1,0)</f>
        <v>0</v>
      </c>
      <c r="AM213" s="44">
        <f t="shared" ref="AM213:AM219" si="76">IF(AA213&gt;0.35,1,0)</f>
        <v>0</v>
      </c>
      <c r="AT213" s="44">
        <f t="shared" ref="AT213:AT219" si="77">IF(M213="No",1,0)</f>
        <v>0</v>
      </c>
      <c r="AU213" s="262"/>
      <c r="AX213" s="95" t="b">
        <f t="shared" ref="AX213:AX219" si="78">AND($J213&gt;0,$J213&lt;=0.3)</f>
        <v>0</v>
      </c>
      <c r="AY213" s="95" t="b">
        <f t="shared" ref="AY213:AY219" si="79">AND($J213&gt;0.3,$J213&lt;=0.5)</f>
        <v>0</v>
      </c>
      <c r="AZ213" s="95" t="b">
        <f t="shared" ref="AZ213:AZ219" si="80">AND($J213&gt;0.5,$J213&lt;=0.65)</f>
        <v>0</v>
      </c>
      <c r="BA213" s="95" t="b">
        <f t="shared" ref="BA213:BA219" si="81">AND($J213&gt;0.65,$J213&lt;=0.7)</f>
        <v>0</v>
      </c>
      <c r="BB213" s="95" t="b">
        <f t="shared" ref="BB213:BB219" si="82">AND($J213&gt;0.7,$J213&lt;=0.75)</f>
        <v>0</v>
      </c>
      <c r="BC213" s="95" t="b">
        <f t="shared" ref="BC213:BC219" si="83">AND($J213&gt;0.75,$J213&lt;=0.8)</f>
        <v>0</v>
      </c>
    </row>
    <row r="214" spans="1:55" s="2" customFormat="1" ht="15" customHeight="1" x14ac:dyDescent="0.25">
      <c r="A214" s="30">
        <f t="shared" si="64"/>
        <v>195</v>
      </c>
      <c r="B214" s="93"/>
      <c r="C214" s="52"/>
      <c r="D214" s="84"/>
      <c r="E214" s="84"/>
      <c r="F214" s="85"/>
      <c r="G214" s="102"/>
      <c r="H214" s="88"/>
      <c r="I214" s="88"/>
      <c r="J214" s="86" t="str">
        <f t="shared" si="70"/>
        <v/>
      </c>
      <c r="K214" s="85"/>
      <c r="L214" s="85"/>
      <c r="M214" s="87" t="str">
        <f t="shared" si="71"/>
        <v xml:space="preserve"> </v>
      </c>
      <c r="N214" s="88"/>
      <c r="O214" s="88"/>
      <c r="P214" s="88"/>
      <c r="Q214" s="88"/>
      <c r="R214" s="88"/>
      <c r="S214" s="89">
        <f t="shared" si="72"/>
        <v>0</v>
      </c>
      <c r="T214" s="90"/>
      <c r="U214" s="91"/>
      <c r="V214" s="89">
        <f t="shared" si="73"/>
        <v>0</v>
      </c>
      <c r="W214" s="88"/>
      <c r="X214" s="88"/>
      <c r="Y214" s="88"/>
      <c r="Z214" s="89">
        <f t="shared" si="65"/>
        <v>0</v>
      </c>
      <c r="AA214" s="92">
        <f t="shared" si="66"/>
        <v>0</v>
      </c>
      <c r="AB214" s="612"/>
      <c r="AC214" s="95" t="b">
        <f t="shared" si="74"/>
        <v>0</v>
      </c>
      <c r="AD214" s="95" t="b">
        <f t="shared" si="67"/>
        <v>0</v>
      </c>
      <c r="AE214" s="95" t="b">
        <f t="shared" si="68"/>
        <v>0</v>
      </c>
      <c r="AF214" s="95" t="b">
        <f t="shared" si="69"/>
        <v>0</v>
      </c>
      <c r="AG214" s="95">
        <f t="shared" si="75"/>
        <v>0</v>
      </c>
      <c r="AM214" s="44">
        <f t="shared" si="76"/>
        <v>0</v>
      </c>
      <c r="AT214" s="44">
        <f t="shared" si="77"/>
        <v>0</v>
      </c>
      <c r="AU214" s="262"/>
      <c r="AX214" s="95" t="b">
        <f t="shared" si="78"/>
        <v>0</v>
      </c>
      <c r="AY214" s="95" t="b">
        <f t="shared" si="79"/>
        <v>0</v>
      </c>
      <c r="AZ214" s="95" t="b">
        <f t="shared" si="80"/>
        <v>0</v>
      </c>
      <c r="BA214" s="95" t="b">
        <f t="shared" si="81"/>
        <v>0</v>
      </c>
      <c r="BB214" s="95" t="b">
        <f t="shared" si="82"/>
        <v>0</v>
      </c>
      <c r="BC214" s="95" t="b">
        <f t="shared" si="83"/>
        <v>0</v>
      </c>
    </row>
    <row r="215" spans="1:55" s="2" customFormat="1" ht="15" customHeight="1" x14ac:dyDescent="0.25">
      <c r="A215" s="30">
        <f t="shared" si="64"/>
        <v>196</v>
      </c>
      <c r="B215" s="93"/>
      <c r="C215" s="52"/>
      <c r="D215" s="84"/>
      <c r="E215" s="84"/>
      <c r="F215" s="85"/>
      <c r="G215" s="102"/>
      <c r="H215" s="88"/>
      <c r="I215" s="88"/>
      <c r="J215" s="86" t="str">
        <f t="shared" si="70"/>
        <v/>
      </c>
      <c r="K215" s="85"/>
      <c r="L215" s="85"/>
      <c r="M215" s="87" t="str">
        <f t="shared" si="71"/>
        <v xml:space="preserve"> </v>
      </c>
      <c r="N215" s="88"/>
      <c r="O215" s="88"/>
      <c r="P215" s="88"/>
      <c r="Q215" s="88"/>
      <c r="R215" s="88"/>
      <c r="S215" s="89">
        <f t="shared" si="72"/>
        <v>0</v>
      </c>
      <c r="T215" s="90"/>
      <c r="U215" s="91"/>
      <c r="V215" s="89">
        <f t="shared" si="73"/>
        <v>0</v>
      </c>
      <c r="W215" s="88"/>
      <c r="X215" s="88"/>
      <c r="Y215" s="88"/>
      <c r="Z215" s="89">
        <f t="shared" si="65"/>
        <v>0</v>
      </c>
      <c r="AA215" s="92">
        <f t="shared" si="66"/>
        <v>0</v>
      </c>
      <c r="AB215" s="612"/>
      <c r="AC215" s="95" t="b">
        <f t="shared" si="74"/>
        <v>0</v>
      </c>
      <c r="AD215" s="95" t="b">
        <f t="shared" si="67"/>
        <v>0</v>
      </c>
      <c r="AE215" s="95" t="b">
        <f t="shared" si="68"/>
        <v>0</v>
      </c>
      <c r="AF215" s="95" t="b">
        <f t="shared" si="69"/>
        <v>0</v>
      </c>
      <c r="AG215" s="95">
        <f t="shared" si="75"/>
        <v>0</v>
      </c>
      <c r="AM215" s="44">
        <f t="shared" si="76"/>
        <v>0</v>
      </c>
      <c r="AT215" s="44">
        <f t="shared" si="77"/>
        <v>0</v>
      </c>
      <c r="AU215" s="262"/>
      <c r="AX215" s="95" t="b">
        <f t="shared" si="78"/>
        <v>0</v>
      </c>
      <c r="AY215" s="95" t="b">
        <f t="shared" si="79"/>
        <v>0</v>
      </c>
      <c r="AZ215" s="95" t="b">
        <f t="shared" si="80"/>
        <v>0</v>
      </c>
      <c r="BA215" s="95" t="b">
        <f t="shared" si="81"/>
        <v>0</v>
      </c>
      <c r="BB215" s="95" t="b">
        <f t="shared" si="82"/>
        <v>0</v>
      </c>
      <c r="BC215" s="95" t="b">
        <f t="shared" si="83"/>
        <v>0</v>
      </c>
    </row>
    <row r="216" spans="1:55" s="2" customFormat="1" ht="15" customHeight="1" x14ac:dyDescent="0.25">
      <c r="A216" s="30">
        <f t="shared" si="64"/>
        <v>197</v>
      </c>
      <c r="B216" s="93"/>
      <c r="C216" s="52"/>
      <c r="D216" s="84"/>
      <c r="E216" s="84"/>
      <c r="F216" s="85"/>
      <c r="G216" s="102"/>
      <c r="H216" s="88"/>
      <c r="I216" s="88"/>
      <c r="J216" s="86" t="str">
        <f t="shared" si="70"/>
        <v/>
      </c>
      <c r="K216" s="85"/>
      <c r="L216" s="85"/>
      <c r="M216" s="87" t="str">
        <f t="shared" si="71"/>
        <v xml:space="preserve"> </v>
      </c>
      <c r="N216" s="88"/>
      <c r="O216" s="88"/>
      <c r="P216" s="88"/>
      <c r="Q216" s="88"/>
      <c r="R216" s="88"/>
      <c r="S216" s="89">
        <f t="shared" si="72"/>
        <v>0</v>
      </c>
      <c r="T216" s="90"/>
      <c r="U216" s="91"/>
      <c r="V216" s="89">
        <f t="shared" si="73"/>
        <v>0</v>
      </c>
      <c r="W216" s="88"/>
      <c r="X216" s="88"/>
      <c r="Y216" s="88"/>
      <c r="Z216" s="89">
        <f t="shared" si="65"/>
        <v>0</v>
      </c>
      <c r="AA216" s="92">
        <f t="shared" si="66"/>
        <v>0</v>
      </c>
      <c r="AB216" s="612"/>
      <c r="AC216" s="95" t="b">
        <f t="shared" si="74"/>
        <v>0</v>
      </c>
      <c r="AD216" s="95" t="b">
        <f t="shared" si="67"/>
        <v>0</v>
      </c>
      <c r="AE216" s="95" t="b">
        <f t="shared" si="68"/>
        <v>0</v>
      </c>
      <c r="AF216" s="95" t="b">
        <f t="shared" si="69"/>
        <v>0</v>
      </c>
      <c r="AG216" s="95">
        <f t="shared" si="75"/>
        <v>0</v>
      </c>
      <c r="AM216" s="44">
        <f t="shared" si="76"/>
        <v>0</v>
      </c>
      <c r="AT216" s="44">
        <f t="shared" si="77"/>
        <v>0</v>
      </c>
      <c r="AU216" s="262"/>
      <c r="AX216" s="95" t="b">
        <f t="shared" si="78"/>
        <v>0</v>
      </c>
      <c r="AY216" s="95" t="b">
        <f t="shared" si="79"/>
        <v>0</v>
      </c>
      <c r="AZ216" s="95" t="b">
        <f t="shared" si="80"/>
        <v>0</v>
      </c>
      <c r="BA216" s="95" t="b">
        <f t="shared" si="81"/>
        <v>0</v>
      </c>
      <c r="BB216" s="95" t="b">
        <f t="shared" si="82"/>
        <v>0</v>
      </c>
      <c r="BC216" s="95" t="b">
        <f t="shared" si="83"/>
        <v>0</v>
      </c>
    </row>
    <row r="217" spans="1:55" s="2" customFormat="1" ht="15" customHeight="1" x14ac:dyDescent="0.25">
      <c r="A217" s="30">
        <f t="shared" si="64"/>
        <v>198</v>
      </c>
      <c r="B217" s="93"/>
      <c r="C217" s="52"/>
      <c r="D217" s="84"/>
      <c r="E217" s="84"/>
      <c r="F217" s="85"/>
      <c r="G217" s="102"/>
      <c r="H217" s="88"/>
      <c r="I217" s="88"/>
      <c r="J217" s="86" t="str">
        <f t="shared" si="70"/>
        <v/>
      </c>
      <c r="K217" s="85"/>
      <c r="L217" s="85"/>
      <c r="M217" s="87" t="str">
        <f t="shared" si="71"/>
        <v xml:space="preserve"> </v>
      </c>
      <c r="N217" s="88"/>
      <c r="O217" s="88"/>
      <c r="P217" s="88"/>
      <c r="Q217" s="88"/>
      <c r="R217" s="88"/>
      <c r="S217" s="89">
        <f t="shared" si="72"/>
        <v>0</v>
      </c>
      <c r="T217" s="90"/>
      <c r="U217" s="91"/>
      <c r="V217" s="89">
        <f t="shared" si="73"/>
        <v>0</v>
      </c>
      <c r="W217" s="88"/>
      <c r="X217" s="88"/>
      <c r="Y217" s="88"/>
      <c r="Z217" s="89">
        <f t="shared" si="65"/>
        <v>0</v>
      </c>
      <c r="AA217" s="92">
        <f t="shared" si="66"/>
        <v>0</v>
      </c>
      <c r="AB217" s="612"/>
      <c r="AC217" s="95" t="b">
        <f t="shared" si="74"/>
        <v>0</v>
      </c>
      <c r="AD217" s="95" t="b">
        <f t="shared" si="67"/>
        <v>0</v>
      </c>
      <c r="AE217" s="95" t="b">
        <f t="shared" si="68"/>
        <v>0</v>
      </c>
      <c r="AF217" s="95" t="b">
        <f t="shared" si="69"/>
        <v>0</v>
      </c>
      <c r="AG217" s="95">
        <f t="shared" si="75"/>
        <v>0</v>
      </c>
      <c r="AM217" s="44">
        <f t="shared" si="76"/>
        <v>0</v>
      </c>
      <c r="AT217" s="44">
        <f t="shared" si="77"/>
        <v>0</v>
      </c>
      <c r="AU217" s="262"/>
      <c r="AX217" s="95" t="b">
        <f t="shared" si="78"/>
        <v>0</v>
      </c>
      <c r="AY217" s="95" t="b">
        <f t="shared" si="79"/>
        <v>0</v>
      </c>
      <c r="AZ217" s="95" t="b">
        <f t="shared" si="80"/>
        <v>0</v>
      </c>
      <c r="BA217" s="95" t="b">
        <f t="shared" si="81"/>
        <v>0</v>
      </c>
      <c r="BB217" s="95" t="b">
        <f t="shared" si="82"/>
        <v>0</v>
      </c>
      <c r="BC217" s="95" t="b">
        <f t="shared" si="83"/>
        <v>0</v>
      </c>
    </row>
    <row r="218" spans="1:55" s="2" customFormat="1" ht="15" customHeight="1" x14ac:dyDescent="0.25">
      <c r="A218" s="30">
        <f t="shared" si="64"/>
        <v>199</v>
      </c>
      <c r="B218" s="93"/>
      <c r="C218" s="52"/>
      <c r="D218" s="84"/>
      <c r="E218" s="84"/>
      <c r="F218" s="85"/>
      <c r="G218" s="102"/>
      <c r="H218" s="88"/>
      <c r="I218" s="88"/>
      <c r="J218" s="86" t="str">
        <f t="shared" si="70"/>
        <v/>
      </c>
      <c r="K218" s="85"/>
      <c r="L218" s="85"/>
      <c r="M218" s="87" t="str">
        <f t="shared" si="71"/>
        <v xml:space="preserve"> </v>
      </c>
      <c r="N218" s="88"/>
      <c r="O218" s="88"/>
      <c r="P218" s="88"/>
      <c r="Q218" s="88"/>
      <c r="R218" s="88"/>
      <c r="S218" s="89">
        <f t="shared" si="72"/>
        <v>0</v>
      </c>
      <c r="T218" s="90"/>
      <c r="U218" s="91"/>
      <c r="V218" s="89">
        <f t="shared" si="73"/>
        <v>0</v>
      </c>
      <c r="W218" s="88"/>
      <c r="X218" s="88"/>
      <c r="Y218" s="88"/>
      <c r="Z218" s="89">
        <f t="shared" si="65"/>
        <v>0</v>
      </c>
      <c r="AA218" s="92">
        <f t="shared" si="66"/>
        <v>0</v>
      </c>
      <c r="AB218" s="612"/>
      <c r="AC218" s="95" t="b">
        <f t="shared" si="74"/>
        <v>0</v>
      </c>
      <c r="AD218" s="95" t="b">
        <f t="shared" si="67"/>
        <v>0</v>
      </c>
      <c r="AE218" s="95" t="b">
        <f t="shared" si="68"/>
        <v>0</v>
      </c>
      <c r="AF218" s="95" t="b">
        <f t="shared" si="69"/>
        <v>0</v>
      </c>
      <c r="AG218" s="95">
        <f t="shared" si="75"/>
        <v>0</v>
      </c>
      <c r="AM218" s="44">
        <f t="shared" si="76"/>
        <v>0</v>
      </c>
      <c r="AT218" s="44">
        <f t="shared" si="77"/>
        <v>0</v>
      </c>
      <c r="AU218" s="262"/>
      <c r="AX218" s="95" t="b">
        <f t="shared" si="78"/>
        <v>0</v>
      </c>
      <c r="AY218" s="95" t="b">
        <f t="shared" si="79"/>
        <v>0</v>
      </c>
      <c r="AZ218" s="95" t="b">
        <f t="shared" si="80"/>
        <v>0</v>
      </c>
      <c r="BA218" s="95" t="b">
        <f t="shared" si="81"/>
        <v>0</v>
      </c>
      <c r="BB218" s="95" t="b">
        <f t="shared" si="82"/>
        <v>0</v>
      </c>
      <c r="BC218" s="95" t="b">
        <f t="shared" si="83"/>
        <v>0</v>
      </c>
    </row>
    <row r="219" spans="1:55" s="2" customFormat="1" ht="15" customHeight="1" x14ac:dyDescent="0.25">
      <c r="A219" s="30">
        <f t="shared" si="64"/>
        <v>200</v>
      </c>
      <c r="B219" s="93"/>
      <c r="C219" s="52"/>
      <c r="D219" s="84"/>
      <c r="E219" s="84"/>
      <c r="F219" s="85"/>
      <c r="G219" s="102"/>
      <c r="H219" s="88"/>
      <c r="I219" s="88"/>
      <c r="J219" s="86" t="str">
        <f t="shared" si="70"/>
        <v/>
      </c>
      <c r="K219" s="85"/>
      <c r="L219" s="85"/>
      <c r="M219" s="87" t="str">
        <f t="shared" si="71"/>
        <v xml:space="preserve"> </v>
      </c>
      <c r="N219" s="88"/>
      <c r="O219" s="88"/>
      <c r="P219" s="88"/>
      <c r="Q219" s="88"/>
      <c r="R219" s="88"/>
      <c r="S219" s="89">
        <f t="shared" si="72"/>
        <v>0</v>
      </c>
      <c r="T219" s="90"/>
      <c r="U219" s="91"/>
      <c r="V219" s="89">
        <f t="shared" si="73"/>
        <v>0</v>
      </c>
      <c r="W219" s="88"/>
      <c r="X219" s="88"/>
      <c r="Y219" s="88"/>
      <c r="Z219" s="89">
        <f t="shared" si="65"/>
        <v>0</v>
      </c>
      <c r="AA219" s="92">
        <f t="shared" si="66"/>
        <v>0</v>
      </c>
      <c r="AB219" s="612"/>
      <c r="AC219" s="95" t="b">
        <f t="shared" si="74"/>
        <v>0</v>
      </c>
      <c r="AD219" s="95" t="b">
        <f t="shared" si="67"/>
        <v>0</v>
      </c>
      <c r="AE219" s="95" t="b">
        <f t="shared" si="68"/>
        <v>0</v>
      </c>
      <c r="AF219" s="95" t="b">
        <f t="shared" si="69"/>
        <v>0</v>
      </c>
      <c r="AG219" s="95">
        <f t="shared" si="75"/>
        <v>0</v>
      </c>
      <c r="AM219" s="44">
        <f t="shared" si="76"/>
        <v>0</v>
      </c>
      <c r="AT219" s="44">
        <f t="shared" si="77"/>
        <v>0</v>
      </c>
      <c r="AU219" s="262"/>
      <c r="AX219" s="95" t="b">
        <f t="shared" si="78"/>
        <v>0</v>
      </c>
      <c r="AY219" s="95" t="b">
        <f t="shared" si="79"/>
        <v>0</v>
      </c>
      <c r="AZ219" s="95" t="b">
        <f t="shared" si="80"/>
        <v>0</v>
      </c>
      <c r="BA219" s="95" t="b">
        <f t="shared" si="81"/>
        <v>0</v>
      </c>
      <c r="BB219" s="95" t="b">
        <f t="shared" si="82"/>
        <v>0</v>
      </c>
      <c r="BC219" s="95" t="b">
        <f t="shared" si="83"/>
        <v>0</v>
      </c>
    </row>
    <row r="220" spans="1:55" x14ac:dyDescent="0.25">
      <c r="O220" s="74"/>
      <c r="P220" s="74"/>
      <c r="Q220" s="74"/>
      <c r="R220" s="74"/>
      <c r="T220" s="76"/>
      <c r="AC220" s="36"/>
      <c r="AD220" s="36"/>
      <c r="AE220" s="36"/>
      <c r="AF220" s="36"/>
      <c r="AG220" s="36"/>
      <c r="AO220" s="2"/>
    </row>
    <row r="221" spans="1:55" hidden="1" x14ac:dyDescent="0.25">
      <c r="T221" s="77"/>
    </row>
    <row r="222" spans="1:55" hidden="1" x14ac:dyDescent="0.25">
      <c r="R222" s="74"/>
    </row>
  </sheetData>
  <sheetProtection algorithmName="SHA-512" hashValue="K/Uqcvm4ogONoH3zWaLoRWlzEf/Q63jLiIqx9lK5imPizINmk8tN5TabH3Sx/lWmZiDnTliqWmSS4iYTPLHrGA==" saltValue="SZSr701jPC3njKPwDDqtYg==" spinCount="100000" sheet="1" formatCells="0" formatColumns="0" formatRows="0"/>
  <mergeCells count="105">
    <mergeCell ref="K17:K18"/>
    <mergeCell ref="L17:L18"/>
    <mergeCell ref="M17:M18"/>
    <mergeCell ref="H17:H18"/>
    <mergeCell ref="D17:D18"/>
    <mergeCell ref="B17:B18"/>
    <mergeCell ref="G17:G18"/>
    <mergeCell ref="I17:I18"/>
    <mergeCell ref="T17:T18"/>
    <mergeCell ref="F17:F18"/>
    <mergeCell ref="S17:S18"/>
    <mergeCell ref="BE17:BF18"/>
    <mergeCell ref="AX17:BC18"/>
    <mergeCell ref="AT17:AT18"/>
    <mergeCell ref="AU17:AU18"/>
    <mergeCell ref="AI7:AJ7"/>
    <mergeCell ref="AI8:AJ8"/>
    <mergeCell ref="AI9:AJ9"/>
    <mergeCell ref="AJ11:AM11"/>
    <mergeCell ref="AJ12:AM12"/>
    <mergeCell ref="AJ13:AM13"/>
    <mergeCell ref="AV17:AV18"/>
    <mergeCell ref="AB1:AB219"/>
    <mergeCell ref="AC11:AG16"/>
    <mergeCell ref="AC1:AG2"/>
    <mergeCell ref="AC17:AG18"/>
    <mergeCell ref="AX3:BA3"/>
    <mergeCell ref="AX5:AX7"/>
    <mergeCell ref="AY5:AY7"/>
    <mergeCell ref="AZ5:AZ7"/>
    <mergeCell ref="BA5:BA7"/>
    <mergeCell ref="AO8:AR8"/>
    <mergeCell ref="AO7:AR7"/>
    <mergeCell ref="AM17:AM18"/>
    <mergeCell ref="AO9:AR9"/>
    <mergeCell ref="AO10:AR10"/>
    <mergeCell ref="AO11:AR11"/>
    <mergeCell ref="AJ14:AM14"/>
    <mergeCell ref="AO4:AS4"/>
    <mergeCell ref="AO5:AR5"/>
    <mergeCell ref="AO6:AR6"/>
    <mergeCell ref="AI3:AK3"/>
    <mergeCell ref="AI5:AJ5"/>
    <mergeCell ref="AI4:AJ4"/>
    <mergeCell ref="AI6:AJ6"/>
    <mergeCell ref="AI17:AK18"/>
    <mergeCell ref="F3:I3"/>
    <mergeCell ref="F4:H4"/>
    <mergeCell ref="K3:M3"/>
    <mergeCell ref="K4:M4"/>
    <mergeCell ref="L6:M6"/>
    <mergeCell ref="V17:V18"/>
    <mergeCell ref="Z17:Z18"/>
    <mergeCell ref="AA17:AA18"/>
    <mergeCell ref="X17:X18"/>
    <mergeCell ref="U17:U18"/>
    <mergeCell ref="N17:N18"/>
    <mergeCell ref="O17:O18"/>
    <mergeCell ref="P17:P18"/>
    <mergeCell ref="Y17:Y18"/>
    <mergeCell ref="A16:AA16"/>
    <mergeCell ref="A17:A18"/>
    <mergeCell ref="C17:C18"/>
    <mergeCell ref="W17:W18"/>
    <mergeCell ref="R17:R18"/>
    <mergeCell ref="E17:E18"/>
    <mergeCell ref="A3:B3"/>
    <mergeCell ref="A4:B4"/>
    <mergeCell ref="A6:B6"/>
    <mergeCell ref="J17:J18"/>
    <mergeCell ref="L7:M7"/>
    <mergeCell ref="L8:M8"/>
    <mergeCell ref="L9:M9"/>
    <mergeCell ref="L10:M10"/>
    <mergeCell ref="L11:M11"/>
    <mergeCell ref="L12:M12"/>
    <mergeCell ref="L13:M13"/>
    <mergeCell ref="L14:M14"/>
    <mergeCell ref="P3:Q3"/>
    <mergeCell ref="P10:S14"/>
    <mergeCell ref="N3:O14"/>
    <mergeCell ref="L15:M15"/>
    <mergeCell ref="F15:J15"/>
    <mergeCell ref="B2:Y2"/>
    <mergeCell ref="A1:Y1"/>
    <mergeCell ref="D3:E14"/>
    <mergeCell ref="V3:Z4"/>
    <mergeCell ref="V5:Y6"/>
    <mergeCell ref="V7:Y8"/>
    <mergeCell ref="Z5:Z6"/>
    <mergeCell ref="Z7:Z8"/>
    <mergeCell ref="V9:Y10"/>
    <mergeCell ref="Z9:Z10"/>
    <mergeCell ref="V12:Z13"/>
    <mergeCell ref="V14:Z14"/>
    <mergeCell ref="T3:U14"/>
    <mergeCell ref="R3:S3"/>
    <mergeCell ref="P4:Q4"/>
    <mergeCell ref="P5:Q5"/>
    <mergeCell ref="R4:S4"/>
    <mergeCell ref="R5:S5"/>
    <mergeCell ref="P6:Q7"/>
    <mergeCell ref="R6:S7"/>
    <mergeCell ref="P8:Q9"/>
    <mergeCell ref="R8:S9"/>
  </mergeCells>
  <phoneticPr fontId="9" type="noConversion"/>
  <dataValidations count="9">
    <dataValidation type="list" allowBlank="1" showInputMessage="1" showErrorMessage="1" sqref="L6" xr:uid="{00000000-0002-0000-0200-000000000000}">
      <formula1>$AO$17:$AO$19</formula1>
    </dataValidation>
    <dataValidation type="list" allowBlank="1" showInputMessage="1" showErrorMessage="1" sqref="C6" xr:uid="{00000000-0002-0000-0200-000001000000}">
      <formula1>$AQ$18:$AQ$19</formula1>
    </dataValidation>
    <dataValidation type="list" allowBlank="1" showInputMessage="1" showErrorMessage="1" error="Select Yes or No" prompt="Select Yes or No" sqref="Z5" xr:uid="{00000000-0002-0000-0200-000002000000}">
      <formula1>$AP$18:$AP$19</formula1>
    </dataValidation>
    <dataValidation type="list" allowBlank="1" showInputMessage="1" showErrorMessage="1" error="Select Yes or No" prompt="Select &quot;Yes&quot; or &quot;No&quot;" sqref="Z7" xr:uid="{00000000-0002-0000-0200-000003000000}">
      <formula1>$AP$18:$AP$19</formula1>
    </dataValidation>
    <dataValidation type="list" allowBlank="1" showInputMessage="1" showErrorMessage="1" sqref="AX10:BA10" xr:uid="{00000000-0002-0000-0200-000004000000}">
      <formula1>$L$82:$L$85</formula1>
    </dataValidation>
    <dataValidation type="list" allowBlank="1" showInputMessage="1" showErrorMessage="1" promptTitle="Select &quot;Y&quot; or &quot;N&quot;" sqref="BA11" xr:uid="{00000000-0002-0000-0200-000005000000}">
      <formula1>$J$82:$J$84</formula1>
    </dataValidation>
    <dataValidation type="list" showInputMessage="1" showErrorMessage="1" promptTitle="Select &quot;Y&quot; or &quot;N&quot;" sqref="AZ11" xr:uid="{00000000-0002-0000-0200-000006000000}">
      <formula1>$J$82:$J$84</formula1>
    </dataValidation>
    <dataValidation type="list" showInputMessage="1" showErrorMessage="1" promptTitle="Select &quot;Y&quot; or &quot;No&quot;" sqref="AY11" xr:uid="{00000000-0002-0000-0200-000007000000}">
      <formula1>$J$82:$J$84</formula1>
    </dataValidation>
    <dataValidation type="list" allowBlank="1" showInputMessage="1" showErrorMessage="1" sqref="I20:I219" xr:uid="{00000000-0002-0000-0200-000008000000}">
      <formula1>$AD$3:$AD$8</formula1>
    </dataValidation>
  </dataValidations>
  <printOptions horizontalCentered="1"/>
  <pageMargins left="0.25" right="0.25" top="0.25" bottom="0.25" header="0.25" footer="0.25"/>
  <pageSetup paperSize="5" scale="65" orientation="landscape" errors="blank" horizontalDpi="1200" verticalDpi="300" r:id="rId1"/>
  <headerFooter alignWithMargins="0">
    <oddFooter>&amp;L&amp;1#&amp;"Calibri"&amp;9&amp;K0000FFFHLBank San Francisco | Confidential</oddFooter>
  </headerFooter>
  <ignoredErrors>
    <ignoredError sqref="J21:J32 S20:S32 Z21:AA31 Z20:AA20" emptyCellReference="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86"/>
  <sheetViews>
    <sheetView showGridLines="0" zoomScaleNormal="100" zoomScaleSheetLayoutView="100" workbookViewId="0">
      <selection activeCell="B3" sqref="B3"/>
    </sheetView>
  </sheetViews>
  <sheetFormatPr defaultColWidth="0" defaultRowHeight="11.4" zeroHeight="1" x14ac:dyDescent="0.2"/>
  <cols>
    <col min="1" max="1" width="18.5546875" style="5" customWidth="1"/>
    <col min="2" max="2" width="46.44140625" style="5" customWidth="1"/>
    <col min="3" max="3" width="13.44140625" style="5" customWidth="1"/>
    <col min="4" max="4" width="12.109375" style="5" customWidth="1"/>
    <col min="5" max="5" width="13.5546875" style="5" customWidth="1"/>
    <col min="6" max="6" width="13.44140625" style="5" customWidth="1"/>
    <col min="7" max="7" width="13.5546875" style="5" customWidth="1"/>
    <col min="8" max="8" width="13.44140625" style="5" customWidth="1"/>
    <col min="9" max="9" width="27.6640625" style="5" customWidth="1"/>
    <col min="10" max="10" width="27.5546875" style="5" customWidth="1"/>
    <col min="11" max="11" width="3.5546875" style="5" customWidth="1"/>
    <col min="12" max="12" width="13.44140625" style="5" hidden="1" customWidth="1"/>
    <col min="13" max="13" width="13.6640625" style="5" hidden="1" customWidth="1"/>
    <col min="14" max="15" width="11.6640625" style="5" hidden="1" customWidth="1"/>
    <col min="16" max="16" width="31.5546875" style="5" hidden="1" customWidth="1"/>
    <col min="17" max="17" width="2.33203125" style="5" hidden="1" customWidth="1"/>
    <col min="18" max="18" width="1.33203125" style="5" hidden="1" customWidth="1"/>
    <col min="19" max="24" width="8.88671875" style="5" hidden="1" customWidth="1"/>
    <col min="25" max="25" width="42.33203125" style="5" hidden="1" customWidth="1"/>
    <col min="26" max="26" width="10.5546875" style="5" hidden="1" customWidth="1"/>
    <col min="27" max="16384" width="9.109375" style="5" hidden="1"/>
  </cols>
  <sheetData>
    <row r="1" spans="1:18" ht="27.75" customHeight="1" x14ac:dyDescent="0.3">
      <c r="A1" s="656" t="s">
        <v>1345</v>
      </c>
      <c r="B1" s="656"/>
      <c r="C1" s="656"/>
      <c r="D1" s="656"/>
      <c r="E1" s="656"/>
      <c r="F1" s="656"/>
      <c r="G1" s="656"/>
      <c r="H1" s="656"/>
      <c r="I1" s="656"/>
      <c r="J1" s="656"/>
      <c r="K1" s="20"/>
      <c r="L1" s="20"/>
      <c r="M1" s="20"/>
      <c r="N1" s="20"/>
      <c r="O1" s="20"/>
      <c r="P1" s="20"/>
      <c r="Q1" s="20"/>
      <c r="R1" s="4"/>
    </row>
    <row r="2" spans="1:18" ht="18" customHeight="1" x14ac:dyDescent="0.25">
      <c r="A2" s="658" t="str">
        <f>'Home Buyer Information'!B2</f>
        <v>Version 4.9 Updated 1/1/26</v>
      </c>
      <c r="B2" s="658"/>
      <c r="C2" s="658"/>
      <c r="D2" s="658"/>
      <c r="E2" s="658"/>
      <c r="F2" s="658"/>
      <c r="G2" s="658"/>
      <c r="H2" s="658"/>
      <c r="I2" s="658"/>
      <c r="J2" s="658"/>
      <c r="K2" s="18"/>
      <c r="L2" s="18"/>
      <c r="M2" s="18"/>
      <c r="N2" s="18"/>
      <c r="O2" s="18"/>
      <c r="P2" s="18"/>
      <c r="Q2" s="18"/>
      <c r="R2" s="4"/>
    </row>
    <row r="3" spans="1:18" ht="12.6" x14ac:dyDescent="0.25">
      <c r="A3" s="35" t="s">
        <v>85</v>
      </c>
      <c r="B3" s="42" t="str">
        <f>IF('Home Buyer Information'!C3="","",'Home Buyer Information'!C3)</f>
        <v/>
      </c>
      <c r="C3" s="666" t="s">
        <v>86</v>
      </c>
      <c r="D3" s="667"/>
      <c r="E3" s="63" t="str">
        <f>IF('Home Buyer Information'!C4="","",'Home Buyer Information'!C4)</f>
        <v/>
      </c>
      <c r="F3" s="666" t="s">
        <v>4</v>
      </c>
      <c r="G3" s="667"/>
      <c r="H3" s="111" t="str">
        <f>'Home Buyer Information'!L13</f>
        <v/>
      </c>
      <c r="I3" s="35" t="s">
        <v>183</v>
      </c>
      <c r="J3" s="457"/>
      <c r="K3" s="51"/>
      <c r="L3" s="51"/>
      <c r="M3" s="51"/>
      <c r="N3" s="51"/>
    </row>
    <row r="4" spans="1:18" ht="5.25" customHeight="1" x14ac:dyDescent="0.2">
      <c r="A4" s="665"/>
      <c r="B4" s="665"/>
      <c r="C4" s="665"/>
      <c r="D4" s="665"/>
      <c r="E4" s="665"/>
      <c r="F4" s="665"/>
      <c r="G4" s="665"/>
      <c r="H4" s="665"/>
      <c r="I4" s="665"/>
      <c r="J4" s="665"/>
      <c r="K4" s="6"/>
      <c r="L4" s="6"/>
      <c r="M4" s="6"/>
      <c r="N4" s="6"/>
      <c r="O4" s="7"/>
      <c r="P4" s="4"/>
      <c r="Q4" s="4"/>
      <c r="R4" s="4"/>
    </row>
    <row r="5" spans="1:18" ht="28.5" customHeight="1" x14ac:dyDescent="0.25">
      <c r="A5" s="27" t="s">
        <v>87</v>
      </c>
      <c r="B5" s="37" t="str">
        <f>IF('Home Buyer Information'!C5="","",'Home Buyer Information'!C5)</f>
        <v/>
      </c>
      <c r="C5" s="661" t="s">
        <v>23</v>
      </c>
      <c r="D5" s="668" t="str">
        <f>IF(C5="At Application","At Application per Home",IF(C5="At Disbursement","At Disbursement per Home",IF(C5="At Modification","At Modification per Home","")))</f>
        <v>At Application per Home</v>
      </c>
      <c r="E5" s="663" t="s">
        <v>172</v>
      </c>
      <c r="F5" s="673" t="s">
        <v>79</v>
      </c>
      <c r="G5" s="659" t="s">
        <v>174</v>
      </c>
      <c r="H5" s="660"/>
      <c r="I5" s="659" t="s">
        <v>25</v>
      </c>
      <c r="J5" s="676"/>
      <c r="K5" s="8"/>
    </row>
    <row r="6" spans="1:18" ht="36" customHeight="1" x14ac:dyDescent="0.25">
      <c r="A6" s="657" t="s">
        <v>1348</v>
      </c>
      <c r="B6" s="657"/>
      <c r="C6" s="662"/>
      <c r="D6" s="669"/>
      <c r="E6" s="664"/>
      <c r="F6" s="674"/>
      <c r="G6" s="38" t="s">
        <v>5</v>
      </c>
      <c r="H6" s="39" t="s">
        <v>6</v>
      </c>
      <c r="I6" s="677"/>
      <c r="J6" s="678"/>
      <c r="K6" s="8"/>
    </row>
    <row r="7" spans="1:18" ht="15.6" customHeight="1" x14ac:dyDescent="0.25">
      <c r="A7" s="671" t="s">
        <v>101</v>
      </c>
      <c r="B7" s="672"/>
      <c r="C7" s="40"/>
      <c r="D7" s="670"/>
      <c r="E7" s="41"/>
      <c r="F7" s="675"/>
      <c r="G7" s="284" t="s">
        <v>46</v>
      </c>
      <c r="H7" s="285" t="str">
        <f>IF(C7&gt;0,(E7-C7)/C7,"")</f>
        <v/>
      </c>
      <c r="I7" s="679"/>
      <c r="J7" s="680"/>
      <c r="K7" s="8"/>
      <c r="L7" s="5" t="s">
        <v>172</v>
      </c>
    </row>
    <row r="8" spans="1:18" ht="12.75" customHeight="1" x14ac:dyDescent="0.2">
      <c r="A8" s="685" t="s">
        <v>68</v>
      </c>
      <c r="B8" s="686"/>
      <c r="C8" s="681"/>
      <c r="D8" s="681"/>
      <c r="E8" s="681"/>
      <c r="F8" s="681"/>
      <c r="G8" s="681"/>
      <c r="H8" s="681"/>
      <c r="I8" s="681"/>
      <c r="J8" s="681"/>
      <c r="L8" s="5" t="s">
        <v>173</v>
      </c>
    </row>
    <row r="9" spans="1:18" ht="12.75" customHeight="1" x14ac:dyDescent="0.2">
      <c r="A9" s="683" t="s">
        <v>233</v>
      </c>
      <c r="B9" s="684"/>
      <c r="C9" s="43"/>
      <c r="D9" s="278" t="str">
        <f>IF('Home Buyer Information'!$K$13="","",C9/'Home Buyer Information'!$K$13)</f>
        <v/>
      </c>
      <c r="E9" s="41"/>
      <c r="F9" s="278" t="str">
        <f>IF($H$3="","",E9/$H$3)</f>
        <v/>
      </c>
      <c r="G9" s="44">
        <f>IF(AND($C9="",$E9=""),0,$F9-$D9)</f>
        <v>0</v>
      </c>
      <c r="H9" s="103" t="str">
        <f>IF(AND($C9=0,$E9&gt;0),10,IF(AND($E9=0,$C9&gt;0),-1,IF(AND($C9=0,$E9=0),"",G9/D9)))</f>
        <v/>
      </c>
      <c r="I9" s="679"/>
      <c r="J9" s="680"/>
    </row>
    <row r="10" spans="1:18" ht="12.75" customHeight="1" x14ac:dyDescent="0.2">
      <c r="A10" s="683" t="s">
        <v>26</v>
      </c>
      <c r="B10" s="684"/>
      <c r="C10" s="43"/>
      <c r="D10" s="278" t="str">
        <f>IF('Home Buyer Information'!$K$13="","",C10/'Home Buyer Information'!$K$13)</f>
        <v/>
      </c>
      <c r="E10" s="41"/>
      <c r="F10" s="278" t="str">
        <f>IF($H$3="","",E10/$H$3)</f>
        <v/>
      </c>
      <c r="G10" s="44">
        <f>IF(AND($C10="",$E10=""),0,$F10-$D10)</f>
        <v>0</v>
      </c>
      <c r="H10" s="103" t="str">
        <f>IF(AND($C10=0,$E10&gt;0),10,IF(AND($E10=0,$C10&gt;0),-1,IF(AND($C10=0,$E10=0),"",G10/D10)))</f>
        <v/>
      </c>
      <c r="I10" s="679"/>
      <c r="J10" s="680"/>
    </row>
    <row r="11" spans="1:18" ht="12.75" customHeight="1" x14ac:dyDescent="0.2">
      <c r="A11" s="28" t="s">
        <v>27</v>
      </c>
      <c r="B11" s="458"/>
      <c r="C11" s="43"/>
      <c r="D11" s="278" t="str">
        <f>IF('Home Buyer Information'!$K$13="","",C11/'Home Buyer Information'!$K$13)</f>
        <v/>
      </c>
      <c r="E11" s="41"/>
      <c r="F11" s="278" t="str">
        <f>IF($H$3="","",E11/$H$3)</f>
        <v/>
      </c>
      <c r="G11" s="44">
        <f>IF(AND($C11="",$E11=""),0,$F11-$D11)</f>
        <v>0</v>
      </c>
      <c r="H11" s="103" t="str">
        <f>IF(AND($C11=0,$E11&gt;0),10,IF(AND($E11=0,$C11&gt;0),-1,IF(AND($C11=0,$E11=0),"",G11/D11)))</f>
        <v/>
      </c>
      <c r="I11" s="679"/>
      <c r="J11" s="680"/>
    </row>
    <row r="12" spans="1:18" ht="12.75" customHeight="1" x14ac:dyDescent="0.2">
      <c r="A12" s="28" t="s">
        <v>27</v>
      </c>
      <c r="B12" s="458"/>
      <c r="C12" s="43"/>
      <c r="D12" s="278" t="str">
        <f>IF('Home Buyer Information'!$K$13="","",C12/'Home Buyer Information'!$K$13)</f>
        <v/>
      </c>
      <c r="E12" s="41"/>
      <c r="F12" s="278" t="str">
        <f>IF($H$3="","",E12/$H$3)</f>
        <v/>
      </c>
      <c r="G12" s="44">
        <f>IF(AND($C12="",$E12=""),0,$F12-$D12)</f>
        <v>0</v>
      </c>
      <c r="H12" s="103" t="str">
        <f>IF(AND($C12=0,$E12&gt;0),10,IF(AND($E12=0,$C12&gt;0),-1,IF(AND($C12=0,$E12=0),"",G12/D12)))</f>
        <v/>
      </c>
      <c r="I12" s="679"/>
      <c r="J12" s="680"/>
      <c r="L12" s="5" t="s">
        <v>184</v>
      </c>
    </row>
    <row r="13" spans="1:18" ht="12.75" customHeight="1" x14ac:dyDescent="0.25">
      <c r="A13" s="687" t="s">
        <v>28</v>
      </c>
      <c r="B13" s="688"/>
      <c r="C13" s="44">
        <f>IF(SUM(C9:C12)=0,0,SUM(C9:C12))</f>
        <v>0</v>
      </c>
      <c r="D13" s="278" t="str">
        <f>IF('Home Buyer Information'!$K$13="","",C13/'Home Buyer Information'!$K$13)</f>
        <v/>
      </c>
      <c r="E13" s="278">
        <f>IF(SUM(E9:E12)=0,0,SUM(E9:E12))</f>
        <v>0</v>
      </c>
      <c r="F13" s="278" t="str">
        <f>IF($H$3="","",E13/$H$3)</f>
        <v/>
      </c>
      <c r="G13" s="44">
        <f>IF(AND($C13=0,$E13=0),0,$F13-$D13)</f>
        <v>0</v>
      </c>
      <c r="H13" s="103" t="str">
        <f>IF(AND($C13=0,$E13&gt;0),10,IF(AND($E13=0,$C13&gt;0),-1,IF(AND($C13=0,$E13=0),"",G13/D13)))</f>
        <v/>
      </c>
      <c r="I13" s="679"/>
      <c r="J13" s="680"/>
      <c r="L13" s="5" t="s">
        <v>185</v>
      </c>
    </row>
    <row r="14" spans="1:18" ht="12" x14ac:dyDescent="0.25">
      <c r="A14" s="682"/>
      <c r="B14" s="682"/>
      <c r="C14" s="682"/>
      <c r="D14" s="682"/>
      <c r="E14" s="682"/>
      <c r="F14" s="682"/>
      <c r="G14" s="682"/>
      <c r="H14" s="682"/>
      <c r="I14" s="682"/>
      <c r="J14" s="682"/>
      <c r="L14" s="5" t="s">
        <v>186</v>
      </c>
    </row>
    <row r="15" spans="1:18" ht="12.75" customHeight="1" x14ac:dyDescent="0.2">
      <c r="A15" s="683" t="s">
        <v>29</v>
      </c>
      <c r="B15" s="684"/>
      <c r="C15" s="43"/>
      <c r="D15" s="279" t="str">
        <f>IF('Home Buyer Information'!$K$13="","",C15/'Home Buyer Information'!$K$13)</f>
        <v/>
      </c>
      <c r="E15" s="43"/>
      <c r="F15" s="279" t="str">
        <f>IF($H$3="","",E15/$H$3)</f>
        <v/>
      </c>
      <c r="G15" s="44">
        <f>IF(AND($C15="",$E15=""),0,$F15-$D15)</f>
        <v>0</v>
      </c>
      <c r="H15" s="103" t="str">
        <f>IF(AND($C15=0,$E15&gt;0),10,IF(AND($E15=0,$C15&gt;0),-1,IF(AND($C15=0,$E15=0),"",G15/D15)))</f>
        <v/>
      </c>
      <c r="I15" s="679"/>
      <c r="J15" s="680"/>
      <c r="L15" s="5" t="s">
        <v>307</v>
      </c>
    </row>
    <row r="16" spans="1:18" ht="12.75" customHeight="1" x14ac:dyDescent="0.2">
      <c r="A16" s="683" t="s">
        <v>30</v>
      </c>
      <c r="B16" s="684"/>
      <c r="C16" s="43"/>
      <c r="D16" s="279" t="str">
        <f>IF('Home Buyer Information'!$K$13="","",C16/'Home Buyer Information'!$K$13)</f>
        <v/>
      </c>
      <c r="E16" s="43"/>
      <c r="F16" s="278" t="str">
        <f t="shared" ref="F16:F40" si="0">IF($H$3="","",E16/$H$3)</f>
        <v/>
      </c>
      <c r="G16" s="44">
        <f t="shared" ref="G16:G40" si="1">IF(AND($C16="",$E16=""),0,$F16-$D16)</f>
        <v>0</v>
      </c>
      <c r="H16" s="103" t="str">
        <f t="shared" ref="H16:H41" si="2">IF(AND($C16=0,$E16&gt;0),10,IF(AND($E16=0,$C16&gt;0),-1,IF(AND($C16=0,$E16=0),"",G16/D16)))</f>
        <v/>
      </c>
      <c r="I16" s="679"/>
      <c r="J16" s="680"/>
    </row>
    <row r="17" spans="1:20" ht="12.75" customHeight="1" x14ac:dyDescent="0.2">
      <c r="A17" s="683" t="s">
        <v>31</v>
      </c>
      <c r="B17" s="684"/>
      <c r="C17" s="43"/>
      <c r="D17" s="279" t="str">
        <f>IF('Home Buyer Information'!$K$13="","",C17/'Home Buyer Information'!$K$13)</f>
        <v/>
      </c>
      <c r="E17" s="43"/>
      <c r="F17" s="278" t="str">
        <f t="shared" si="0"/>
        <v/>
      </c>
      <c r="G17" s="44">
        <f t="shared" si="1"/>
        <v>0</v>
      </c>
      <c r="H17" s="103" t="str">
        <f t="shared" si="2"/>
        <v/>
      </c>
      <c r="I17" s="679"/>
      <c r="J17" s="680"/>
      <c r="L17" s="5" t="s">
        <v>23</v>
      </c>
    </row>
    <row r="18" spans="1:20" ht="12.75" customHeight="1" x14ac:dyDescent="0.2">
      <c r="A18" s="683" t="s">
        <v>32</v>
      </c>
      <c r="B18" s="684"/>
      <c r="C18" s="43"/>
      <c r="D18" s="279" t="str">
        <f>IF('Home Buyer Information'!$K$13="","",C18/'Home Buyer Information'!$K$13)</f>
        <v/>
      </c>
      <c r="E18" s="43"/>
      <c r="F18" s="278" t="str">
        <f t="shared" si="0"/>
        <v/>
      </c>
      <c r="G18" s="44">
        <f t="shared" si="1"/>
        <v>0</v>
      </c>
      <c r="H18" s="103" t="str">
        <f t="shared" si="2"/>
        <v/>
      </c>
      <c r="I18" s="679"/>
      <c r="J18" s="680"/>
      <c r="L18" s="5" t="s">
        <v>1346</v>
      </c>
    </row>
    <row r="19" spans="1:20" ht="12.75" customHeight="1" x14ac:dyDescent="0.2">
      <c r="A19" s="683" t="s">
        <v>33</v>
      </c>
      <c r="B19" s="684"/>
      <c r="C19" s="43"/>
      <c r="D19" s="279" t="str">
        <f>IF('Home Buyer Information'!$K$13="","",C19/'Home Buyer Information'!$K$13)</f>
        <v/>
      </c>
      <c r="E19" s="43"/>
      <c r="F19" s="278" t="str">
        <f t="shared" si="0"/>
        <v/>
      </c>
      <c r="G19" s="44">
        <f t="shared" si="1"/>
        <v>0</v>
      </c>
      <c r="H19" s="103" t="str">
        <f t="shared" si="2"/>
        <v/>
      </c>
      <c r="I19" s="679"/>
      <c r="J19" s="680"/>
      <c r="L19" s="5" t="s">
        <v>1347</v>
      </c>
    </row>
    <row r="20" spans="1:20" ht="12.75" customHeight="1" x14ac:dyDescent="0.2">
      <c r="A20" s="683" t="s">
        <v>34</v>
      </c>
      <c r="B20" s="684"/>
      <c r="C20" s="43"/>
      <c r="D20" s="279" t="str">
        <f>IF('Home Buyer Information'!$K$13="","",C20/'Home Buyer Information'!$K$13)</f>
        <v/>
      </c>
      <c r="E20" s="43"/>
      <c r="F20" s="278" t="str">
        <f t="shared" si="0"/>
        <v/>
      </c>
      <c r="G20" s="44">
        <f t="shared" si="1"/>
        <v>0</v>
      </c>
      <c r="H20" s="103" t="str">
        <f t="shared" si="2"/>
        <v/>
      </c>
      <c r="I20" s="679"/>
      <c r="J20" s="680"/>
    </row>
    <row r="21" spans="1:20" ht="12.75" customHeight="1" x14ac:dyDescent="0.2">
      <c r="A21" s="683" t="s">
        <v>35</v>
      </c>
      <c r="B21" s="684"/>
      <c r="C21" s="43"/>
      <c r="D21" s="279" t="str">
        <f>IF('Home Buyer Information'!$K$13="","",C21/'Home Buyer Information'!$K$13)</f>
        <v/>
      </c>
      <c r="E21" s="43"/>
      <c r="F21" s="278" t="str">
        <f t="shared" si="0"/>
        <v/>
      </c>
      <c r="G21" s="44">
        <f t="shared" si="1"/>
        <v>0</v>
      </c>
      <c r="H21" s="103" t="str">
        <f t="shared" si="2"/>
        <v/>
      </c>
      <c r="I21" s="679"/>
      <c r="J21" s="680"/>
    </row>
    <row r="22" spans="1:20" ht="12.75" customHeight="1" x14ac:dyDescent="0.2">
      <c r="A22" s="683" t="s">
        <v>230</v>
      </c>
      <c r="B22" s="684"/>
      <c r="C22" s="43"/>
      <c r="D22" s="279" t="str">
        <f>IF('Home Buyer Information'!$K$13="","",C22/'Home Buyer Information'!$K$13)</f>
        <v/>
      </c>
      <c r="E22" s="43"/>
      <c r="F22" s="278" t="str">
        <f t="shared" si="0"/>
        <v/>
      </c>
      <c r="G22" s="44">
        <f t="shared" si="1"/>
        <v>0</v>
      </c>
      <c r="H22" s="103" t="str">
        <f t="shared" si="2"/>
        <v/>
      </c>
      <c r="I22" s="679"/>
      <c r="J22" s="680"/>
    </row>
    <row r="23" spans="1:20" ht="12.75" customHeight="1" x14ac:dyDescent="0.2">
      <c r="A23" s="683" t="s">
        <v>231</v>
      </c>
      <c r="B23" s="684"/>
      <c r="C23" s="43"/>
      <c r="D23" s="279" t="str">
        <f>IF('Home Buyer Information'!$K$13="","",C23/'Home Buyer Information'!$K$13)</f>
        <v/>
      </c>
      <c r="E23" s="43"/>
      <c r="F23" s="278" t="str">
        <f t="shared" si="0"/>
        <v/>
      </c>
      <c r="G23" s="44">
        <f t="shared" si="1"/>
        <v>0</v>
      </c>
      <c r="H23" s="103" t="str">
        <f t="shared" si="2"/>
        <v/>
      </c>
      <c r="I23" s="679"/>
      <c r="J23" s="680"/>
      <c r="M23" s="11"/>
    </row>
    <row r="24" spans="1:20" ht="12.75" customHeight="1" x14ac:dyDescent="0.2">
      <c r="A24" s="683" t="s">
        <v>232</v>
      </c>
      <c r="B24" s="684"/>
      <c r="C24" s="43"/>
      <c r="D24" s="279" t="str">
        <f>IF('Home Buyer Information'!$K$13="","",C24/'Home Buyer Information'!$K$13)</f>
        <v/>
      </c>
      <c r="E24" s="43"/>
      <c r="F24" s="278" t="str">
        <f t="shared" si="0"/>
        <v/>
      </c>
      <c r="G24" s="44">
        <f t="shared" si="1"/>
        <v>0</v>
      </c>
      <c r="H24" s="103" t="str">
        <f t="shared" si="2"/>
        <v/>
      </c>
      <c r="I24" s="679"/>
      <c r="J24" s="680"/>
    </row>
    <row r="25" spans="1:20" ht="12.75" customHeight="1" x14ac:dyDescent="0.2">
      <c r="A25" s="683" t="s">
        <v>234</v>
      </c>
      <c r="B25" s="684"/>
      <c r="C25" s="43"/>
      <c r="D25" s="279" t="str">
        <f>IF('Home Buyer Information'!$K$13="","",C25/'Home Buyer Information'!$K$13)</f>
        <v/>
      </c>
      <c r="E25" s="43"/>
      <c r="F25" s="278" t="str">
        <f t="shared" si="0"/>
        <v/>
      </c>
      <c r="G25" s="44">
        <f t="shared" si="1"/>
        <v>0</v>
      </c>
      <c r="H25" s="103" t="str">
        <f t="shared" si="2"/>
        <v/>
      </c>
      <c r="I25" s="679"/>
      <c r="J25" s="680"/>
    </row>
    <row r="26" spans="1:20" ht="12.75" customHeight="1" x14ac:dyDescent="0.2">
      <c r="A26" s="683" t="s">
        <v>181</v>
      </c>
      <c r="B26" s="684"/>
      <c r="C26" s="43"/>
      <c r="D26" s="279" t="str">
        <f>IF('Home Buyer Information'!$K$13="","",C26/'Home Buyer Information'!$K$13)</f>
        <v/>
      </c>
      <c r="E26" s="43"/>
      <c r="F26" s="278" t="str">
        <f t="shared" si="0"/>
        <v/>
      </c>
      <c r="G26" s="44">
        <f t="shared" si="1"/>
        <v>0</v>
      </c>
      <c r="H26" s="103" t="str">
        <f t="shared" si="2"/>
        <v/>
      </c>
      <c r="I26" s="679"/>
      <c r="J26" s="680"/>
    </row>
    <row r="27" spans="1:20" ht="12.75" customHeight="1" x14ac:dyDescent="0.25">
      <c r="A27" s="683" t="s">
        <v>36</v>
      </c>
      <c r="B27" s="684"/>
      <c r="C27" s="43"/>
      <c r="D27" s="279" t="str">
        <f>IF('Home Buyer Information'!$K$13="","",C27/'Home Buyer Information'!$K$13)</f>
        <v/>
      </c>
      <c r="E27" s="43"/>
      <c r="F27" s="278" t="str">
        <f t="shared" si="0"/>
        <v/>
      </c>
      <c r="G27" s="44">
        <f t="shared" si="1"/>
        <v>0</v>
      </c>
      <c r="H27" s="103" t="str">
        <f t="shared" si="2"/>
        <v/>
      </c>
      <c r="I27" s="679"/>
      <c r="J27" s="680"/>
      <c r="M27" s="8"/>
    </row>
    <row r="28" spans="1:20" ht="12.75" customHeight="1" x14ac:dyDescent="0.2">
      <c r="A28" s="683" t="s">
        <v>37</v>
      </c>
      <c r="B28" s="684"/>
      <c r="C28" s="43"/>
      <c r="D28" s="279" t="str">
        <f>IF('Home Buyer Information'!$K$13="","",C28/'Home Buyer Information'!$K$13)</f>
        <v/>
      </c>
      <c r="E28" s="43"/>
      <c r="F28" s="278" t="str">
        <f t="shared" si="0"/>
        <v/>
      </c>
      <c r="G28" s="44">
        <f t="shared" si="1"/>
        <v>0</v>
      </c>
      <c r="H28" s="103" t="str">
        <f t="shared" si="2"/>
        <v/>
      </c>
      <c r="I28" s="679"/>
      <c r="J28" s="680"/>
    </row>
    <row r="29" spans="1:20" ht="12.75" customHeight="1" x14ac:dyDescent="0.2">
      <c r="A29" s="683" t="s">
        <v>38</v>
      </c>
      <c r="B29" s="684"/>
      <c r="C29" s="43"/>
      <c r="D29" s="279" t="str">
        <f>IF('Home Buyer Information'!$K$13="","",C29/'Home Buyer Information'!$K$13)</f>
        <v/>
      </c>
      <c r="E29" s="43"/>
      <c r="F29" s="278" t="str">
        <f t="shared" si="0"/>
        <v/>
      </c>
      <c r="G29" s="44">
        <f t="shared" si="1"/>
        <v>0</v>
      </c>
      <c r="H29" s="103" t="str">
        <f t="shared" si="2"/>
        <v/>
      </c>
      <c r="I29" s="679"/>
      <c r="J29" s="680"/>
      <c r="M29" s="12"/>
    </row>
    <row r="30" spans="1:20" ht="12.75" customHeight="1" x14ac:dyDescent="0.2">
      <c r="A30" s="683" t="s">
        <v>39</v>
      </c>
      <c r="B30" s="684"/>
      <c r="C30" s="43"/>
      <c r="D30" s="279" t="str">
        <f>IF('Home Buyer Information'!$K$13="","",C30/'Home Buyer Information'!$K$13)</f>
        <v/>
      </c>
      <c r="E30" s="43"/>
      <c r="F30" s="278" t="str">
        <f t="shared" si="0"/>
        <v/>
      </c>
      <c r="G30" s="44">
        <f t="shared" si="1"/>
        <v>0</v>
      </c>
      <c r="H30" s="103" t="str">
        <f t="shared" si="2"/>
        <v/>
      </c>
      <c r="I30" s="679"/>
      <c r="J30" s="680"/>
    </row>
    <row r="31" spans="1:20" ht="12.75" customHeight="1" x14ac:dyDescent="0.25">
      <c r="A31" s="683" t="s">
        <v>40</v>
      </c>
      <c r="B31" s="684"/>
      <c r="C31" s="43"/>
      <c r="D31" s="279" t="str">
        <f>IF('Home Buyer Information'!$K$13="","",C31/'Home Buyer Information'!$K$13)</f>
        <v/>
      </c>
      <c r="E31" s="43"/>
      <c r="F31" s="278" t="str">
        <f t="shared" si="0"/>
        <v/>
      </c>
      <c r="G31" s="44">
        <f t="shared" si="1"/>
        <v>0</v>
      </c>
      <c r="H31" s="103" t="str">
        <f t="shared" si="2"/>
        <v/>
      </c>
      <c r="I31" s="679"/>
      <c r="J31" s="680"/>
      <c r="S31" s="8"/>
      <c r="T31" s="8"/>
    </row>
    <row r="32" spans="1:20" ht="12.75" customHeight="1" x14ac:dyDescent="0.25">
      <c r="A32" s="691" t="s">
        <v>191</v>
      </c>
      <c r="B32" s="692"/>
      <c r="C32" s="43"/>
      <c r="D32" s="279" t="str">
        <f>IF('Home Buyer Information'!$K$13="","",C32/'Home Buyer Information'!$K$13)</f>
        <v/>
      </c>
      <c r="E32" s="43"/>
      <c r="F32" s="278" t="str">
        <f t="shared" si="0"/>
        <v/>
      </c>
      <c r="G32" s="44">
        <f t="shared" si="1"/>
        <v>0</v>
      </c>
      <c r="H32" s="103" t="str">
        <f t="shared" si="2"/>
        <v/>
      </c>
      <c r="I32" s="679"/>
      <c r="J32" s="680"/>
      <c r="S32" s="8"/>
      <c r="T32" s="8"/>
    </row>
    <row r="33" spans="1:20" ht="12.75" customHeight="1" x14ac:dyDescent="0.25">
      <c r="A33" s="691" t="s">
        <v>103</v>
      </c>
      <c r="B33" s="692"/>
      <c r="C33" s="43"/>
      <c r="D33" s="279" t="str">
        <f>IF('Home Buyer Information'!$K$13="","",C33/'Home Buyer Information'!$K$13)</f>
        <v/>
      </c>
      <c r="E33" s="43"/>
      <c r="F33" s="278" t="str">
        <f t="shared" si="0"/>
        <v/>
      </c>
      <c r="G33" s="44">
        <f t="shared" si="1"/>
        <v>0</v>
      </c>
      <c r="H33" s="103" t="str">
        <f t="shared" si="2"/>
        <v/>
      </c>
      <c r="I33" s="679"/>
      <c r="J33" s="680"/>
    </row>
    <row r="34" spans="1:20" ht="12.75" customHeight="1" x14ac:dyDescent="0.25">
      <c r="A34" s="683" t="s">
        <v>289</v>
      </c>
      <c r="B34" s="684"/>
      <c r="C34" s="43"/>
      <c r="D34" s="279" t="str">
        <f>IF('Home Buyer Information'!$K$13="","",C34/'Home Buyer Information'!$K$13)</f>
        <v/>
      </c>
      <c r="E34" s="43"/>
      <c r="F34" s="278" t="str">
        <f t="shared" si="0"/>
        <v/>
      </c>
      <c r="G34" s="44">
        <f t="shared" si="1"/>
        <v>0</v>
      </c>
      <c r="H34" s="103" t="str">
        <f t="shared" si="2"/>
        <v/>
      </c>
      <c r="I34" s="679"/>
      <c r="J34" s="680"/>
      <c r="S34" s="8"/>
      <c r="T34" s="8"/>
    </row>
    <row r="35" spans="1:20" ht="12.75" customHeight="1" x14ac:dyDescent="0.2">
      <c r="A35" s="683" t="s">
        <v>41</v>
      </c>
      <c r="B35" s="684"/>
      <c r="C35" s="43"/>
      <c r="D35" s="279" t="str">
        <f>IF('Home Buyer Information'!$K$13="","",C35/'Home Buyer Information'!$K$13)</f>
        <v/>
      </c>
      <c r="E35" s="43"/>
      <c r="F35" s="278" t="str">
        <f t="shared" si="0"/>
        <v/>
      </c>
      <c r="G35" s="44">
        <f t="shared" si="1"/>
        <v>0</v>
      </c>
      <c r="H35" s="103" t="str">
        <f t="shared" si="2"/>
        <v/>
      </c>
      <c r="I35" s="679"/>
      <c r="J35" s="680"/>
    </row>
    <row r="36" spans="1:20" ht="12.75" customHeight="1" x14ac:dyDescent="0.2">
      <c r="A36" s="29" t="s">
        <v>27</v>
      </c>
      <c r="B36" s="45"/>
      <c r="C36" s="43"/>
      <c r="D36" s="279" t="str">
        <f>IF('Home Buyer Information'!$K$13="","",C36/'Home Buyer Information'!$K$13)</f>
        <v/>
      </c>
      <c r="E36" s="43"/>
      <c r="F36" s="278" t="str">
        <f t="shared" si="0"/>
        <v/>
      </c>
      <c r="G36" s="44">
        <f t="shared" si="1"/>
        <v>0</v>
      </c>
      <c r="H36" s="103" t="str">
        <f t="shared" si="2"/>
        <v/>
      </c>
      <c r="I36" s="679"/>
      <c r="J36" s="680"/>
    </row>
    <row r="37" spans="1:20" ht="12.75" customHeight="1" x14ac:dyDescent="0.2">
      <c r="A37" s="29" t="s">
        <v>27</v>
      </c>
      <c r="B37" s="45"/>
      <c r="C37" s="43"/>
      <c r="D37" s="279" t="str">
        <f>IF('Home Buyer Information'!$K$13="","",C37/'Home Buyer Information'!$K$13)</f>
        <v/>
      </c>
      <c r="E37" s="43"/>
      <c r="F37" s="278" t="str">
        <f t="shared" si="0"/>
        <v/>
      </c>
      <c r="G37" s="44">
        <f t="shared" si="1"/>
        <v>0</v>
      </c>
      <c r="H37" s="103" t="str">
        <f t="shared" si="2"/>
        <v/>
      </c>
      <c r="I37" s="679"/>
      <c r="J37" s="680"/>
    </row>
    <row r="38" spans="1:20" ht="12.75" customHeight="1" x14ac:dyDescent="0.2">
      <c r="A38" s="29" t="s">
        <v>27</v>
      </c>
      <c r="B38" s="45"/>
      <c r="C38" s="43"/>
      <c r="D38" s="279" t="str">
        <f>IF('Home Buyer Information'!$K$13="","",C38/'Home Buyer Information'!$K$13)</f>
        <v/>
      </c>
      <c r="E38" s="43"/>
      <c r="F38" s="278" t="str">
        <f t="shared" si="0"/>
        <v/>
      </c>
      <c r="G38" s="44">
        <f t="shared" si="1"/>
        <v>0</v>
      </c>
      <c r="H38" s="103" t="str">
        <f t="shared" si="2"/>
        <v/>
      </c>
      <c r="I38" s="679"/>
      <c r="J38" s="680"/>
    </row>
    <row r="39" spans="1:20" ht="12.75" customHeight="1" x14ac:dyDescent="0.2">
      <c r="A39" s="29" t="s">
        <v>27</v>
      </c>
      <c r="B39" s="45"/>
      <c r="C39" s="43"/>
      <c r="D39" s="279" t="str">
        <f>IF('Home Buyer Information'!$K$13="","",C39/'Home Buyer Information'!$K$13)</f>
        <v/>
      </c>
      <c r="E39" s="43"/>
      <c r="F39" s="278" t="str">
        <f t="shared" si="0"/>
        <v/>
      </c>
      <c r="G39" s="44">
        <f t="shared" si="1"/>
        <v>0</v>
      </c>
      <c r="H39" s="103" t="str">
        <f t="shared" si="2"/>
        <v/>
      </c>
      <c r="I39" s="679"/>
      <c r="J39" s="680"/>
    </row>
    <row r="40" spans="1:20" ht="12.75" customHeight="1" x14ac:dyDescent="0.2">
      <c r="A40" s="683" t="s">
        <v>180</v>
      </c>
      <c r="B40" s="684"/>
      <c r="C40" s="43"/>
      <c r="D40" s="279" t="str">
        <f>IF('Home Buyer Information'!$K$13="","",C40/'Home Buyer Information'!$K$13)</f>
        <v/>
      </c>
      <c r="E40" s="43"/>
      <c r="F40" s="278" t="str">
        <f t="shared" si="0"/>
        <v/>
      </c>
      <c r="G40" s="44">
        <f t="shared" si="1"/>
        <v>0</v>
      </c>
      <c r="H40" s="103" t="str">
        <f t="shared" si="2"/>
        <v/>
      </c>
      <c r="I40" s="679"/>
      <c r="J40" s="680"/>
    </row>
    <row r="41" spans="1:20" ht="12.75" customHeight="1" x14ac:dyDescent="0.25">
      <c r="A41" s="689" t="s">
        <v>42</v>
      </c>
      <c r="B41" s="689"/>
      <c r="C41" s="44">
        <f>SUM(C15:C40)</f>
        <v>0</v>
      </c>
      <c r="D41" s="279" t="str">
        <f>IF('Home Buyer Information'!$K$13="","",C41/'Home Buyer Information'!$K$13)</f>
        <v/>
      </c>
      <c r="E41" s="44">
        <f>SUM(E15:E40)</f>
        <v>0</v>
      </c>
      <c r="F41" s="44" t="str">
        <f>IF($H$3="","",E41/$H$3)</f>
        <v/>
      </c>
      <c r="G41" s="44">
        <f>IF(AND($C41=0,$E41=0),0,$F41-$D41)</f>
        <v>0</v>
      </c>
      <c r="H41" s="103" t="str">
        <f t="shared" si="2"/>
        <v/>
      </c>
      <c r="I41" s="679"/>
      <c r="J41" s="680"/>
    </row>
    <row r="42" spans="1:20" ht="12.75" customHeight="1" x14ac:dyDescent="0.25">
      <c r="A42" s="696"/>
      <c r="B42" s="696"/>
      <c r="C42" s="696"/>
      <c r="D42" s="696"/>
      <c r="E42" s="696"/>
      <c r="F42" s="696"/>
      <c r="G42" s="696"/>
      <c r="H42" s="696"/>
      <c r="I42" s="696"/>
      <c r="J42" s="696"/>
      <c r="K42" s="8"/>
    </row>
    <row r="43" spans="1:20" ht="12.75" customHeight="1" x14ac:dyDescent="0.25">
      <c r="A43" s="690" t="s">
        <v>43</v>
      </c>
      <c r="B43" s="690"/>
      <c r="C43" s="46">
        <f>C41+C13</f>
        <v>0</v>
      </c>
      <c r="D43" s="279" t="str">
        <f>IF($H$3="","",C43/'Home Buyer Information'!K13)</f>
        <v/>
      </c>
      <c r="E43" s="46">
        <f>E41+E13</f>
        <v>0</v>
      </c>
      <c r="F43" s="44" t="str">
        <f>IF($H$3="","",E43/$H$3)</f>
        <v/>
      </c>
      <c r="G43" s="44">
        <f>IF(AND($C43=0,$E43=0),0,$F43-$D43)</f>
        <v>0</v>
      </c>
      <c r="H43" s="47" t="str">
        <f>IF(AND($C43=0,$E43&gt;0),10,IF(AND($E43=0,$C43&gt;0),-1,IF(AND($C43=0,$E43=0),"",G43/D43)))</f>
        <v/>
      </c>
      <c r="I43" s="697"/>
      <c r="J43" s="698"/>
    </row>
    <row r="44" spans="1:20" ht="12.75" customHeight="1" x14ac:dyDescent="0.25">
      <c r="A44" s="210"/>
      <c r="B44" s="210"/>
      <c r="C44" s="210"/>
      <c r="D44" s="210"/>
      <c r="E44" s="210"/>
      <c r="F44" s="210"/>
      <c r="G44" s="210"/>
      <c r="H44" s="210"/>
      <c r="I44" s="210"/>
      <c r="J44" s="210"/>
      <c r="K44" s="8"/>
    </row>
    <row r="45" spans="1:20" ht="12.75" customHeight="1" x14ac:dyDescent="0.25">
      <c r="A45" s="690" t="s">
        <v>190</v>
      </c>
      <c r="B45" s="690"/>
      <c r="C45" s="482"/>
      <c r="D45" s="335" t="str">
        <f>IF($H$3="","",C45/'Home Buyer Information'!K13)</f>
        <v/>
      </c>
      <c r="E45" s="46">
        <f>IF('Development Budget'!E43=0,0,'Home Buyer Information'!V14)</f>
        <v>0</v>
      </c>
      <c r="F45" s="335" t="str">
        <f>IF($H$3="","",E45/$H$3)</f>
        <v/>
      </c>
      <c r="G45" s="46">
        <f>IF(AND($C45="",$E45=0),0,IF(AND($C45="",$E45&gt;0),"",$F45-$D45))</f>
        <v>0</v>
      </c>
      <c r="H45" s="47" t="str">
        <f>IF(AND($C45=0,$E45&gt;0),10,IF(AND($E45=0,$C45&gt;0),-1,IF(AND($C45=0,$E45=0),"",G45/D45)))</f>
        <v/>
      </c>
      <c r="I45" s="697"/>
      <c r="J45" s="698"/>
    </row>
    <row r="46" spans="1:20" s="10" customFormat="1" ht="12.75" customHeight="1" x14ac:dyDescent="0.25">
      <c r="A46" s="207"/>
      <c r="B46" s="207"/>
      <c r="C46" s="481"/>
      <c r="D46" s="208"/>
      <c r="E46" s="208"/>
      <c r="F46" s="208"/>
      <c r="G46" s="208"/>
      <c r="H46" s="287"/>
      <c r="I46" s="480"/>
      <c r="J46" s="480"/>
    </row>
    <row r="47" spans="1:20" ht="12.75" customHeight="1" x14ac:dyDescent="0.25">
      <c r="A47" s="690" t="s">
        <v>2003</v>
      </c>
      <c r="B47" s="690"/>
      <c r="C47" s="482"/>
      <c r="D47" s="335" t="str">
        <f>IF($H$3="","",C47/'Home Buyer Information'!K13)</f>
        <v/>
      </c>
      <c r="E47" s="482"/>
      <c r="F47" s="335" t="str">
        <f>IF($H$3="","",E47/$H$3)</f>
        <v/>
      </c>
      <c r="G47" s="46">
        <f>IF(AND($C47="",$E47=0),0,IF(AND($C47="",$E47&gt;0),"",$F47-$D47))</f>
        <v>0</v>
      </c>
      <c r="H47" s="47" t="str">
        <f>IF(AND($C47=0,$E47&gt;0),10,IF(AND($E47=0,$C47&gt;0),-1,IF(AND($C47=0,$E47=0),"",G47/D47)))</f>
        <v/>
      </c>
      <c r="I47" s="697"/>
      <c r="J47" s="698"/>
    </row>
    <row r="48" spans="1:20" ht="12" x14ac:dyDescent="0.25">
      <c r="A48" s="483"/>
      <c r="B48" s="484"/>
      <c r="C48" s="289"/>
      <c r="D48" s="209"/>
      <c r="E48" s="289"/>
      <c r="F48" s="208"/>
      <c r="G48" s="208"/>
      <c r="H48" s="287"/>
      <c r="I48" s="287"/>
      <c r="J48" s="288"/>
    </row>
    <row r="49" spans="1:13" ht="12.75" customHeight="1" x14ac:dyDescent="0.25">
      <c r="A49" s="690" t="s">
        <v>149</v>
      </c>
      <c r="B49" s="690"/>
      <c r="C49" s="46">
        <f>C45-C43-C47</f>
        <v>0</v>
      </c>
      <c r="D49" s="46"/>
      <c r="E49" s="46">
        <f>E45-E43-E47</f>
        <v>0</v>
      </c>
      <c r="F49" s="46"/>
      <c r="G49" s="46"/>
      <c r="H49" s="206"/>
      <c r="I49" s="206"/>
      <c r="J49" s="206"/>
    </row>
    <row r="50" spans="1:13" ht="12.75" customHeight="1" x14ac:dyDescent="0.25">
      <c r="A50" s="207"/>
      <c r="B50" s="207"/>
      <c r="C50" s="208"/>
      <c r="D50" s="208"/>
      <c r="E50" s="208"/>
      <c r="F50" s="208"/>
      <c r="G50" s="208"/>
      <c r="H50" s="206"/>
      <c r="I50" s="206"/>
      <c r="J50" s="206"/>
    </row>
    <row r="51" spans="1:13" ht="12.75" customHeight="1" x14ac:dyDescent="0.2">
      <c r="A51" s="704" t="s">
        <v>1977</v>
      </c>
      <c r="B51" s="704"/>
      <c r="C51" s="704"/>
      <c r="D51" s="704"/>
      <c r="E51" s="704"/>
      <c r="F51" s="704"/>
      <c r="G51" s="704"/>
      <c r="H51" s="704"/>
      <c r="I51" s="704"/>
      <c r="J51" s="704"/>
    </row>
    <row r="52" spans="1:13" ht="26.25" customHeight="1" x14ac:dyDescent="0.25">
      <c r="A52" s="707" t="s">
        <v>1978</v>
      </c>
      <c r="B52" s="708"/>
      <c r="C52" s="512" t="str">
        <f>C5</f>
        <v>At Application</v>
      </c>
      <c r="D52" s="208"/>
      <c r="E52" s="513" t="str">
        <f>E5</f>
        <v>Project Not Complete</v>
      </c>
      <c r="F52" s="208"/>
      <c r="G52" s="701" t="s">
        <v>2019</v>
      </c>
      <c r="H52" s="701"/>
      <c r="I52" s="701" t="str">
        <f>I5</f>
        <v>Comments</v>
      </c>
      <c r="J52" s="701"/>
    </row>
    <row r="53" spans="1:13" ht="12.75" customHeight="1" x14ac:dyDescent="0.25">
      <c r="A53" s="699"/>
      <c r="B53" s="700"/>
      <c r="C53" s="43"/>
      <c r="D53" s="208"/>
      <c r="E53" s="43"/>
      <c r="F53" s="208"/>
      <c r="G53" s="44">
        <f>IF(AND($C53="",$E53=""),0,$E53-$C53)</f>
        <v>0</v>
      </c>
      <c r="H53" s="103" t="str">
        <f>IF(AND($C53=0,$E53&gt;0),10,IF(AND($E53=0,$C53&gt;0),-1,IF(AND($C53=0,$E53=0),"",G53/C53)))</f>
        <v/>
      </c>
      <c r="I53" s="702"/>
      <c r="J53" s="702"/>
    </row>
    <row r="54" spans="1:13" ht="12.75" customHeight="1" x14ac:dyDescent="0.25">
      <c r="A54" s="699"/>
      <c r="B54" s="700"/>
      <c r="C54" s="43"/>
      <c r="D54" s="208"/>
      <c r="E54" s="43"/>
      <c r="F54" s="208"/>
      <c r="G54" s="44">
        <f t="shared" ref="G54:G59" si="3">IF(AND($C54="",$E54=""),0,$E54-$C54)</f>
        <v>0</v>
      </c>
      <c r="H54" s="103" t="str">
        <f t="shared" ref="H54:H59" si="4">IF(AND($C54=0,$E54&gt;0),10,IF(AND($E54=0,$C54&gt;0),-1,IF(AND($C54=0,$E54=0),"",G54/C54)))</f>
        <v/>
      </c>
      <c r="I54" s="702"/>
      <c r="J54" s="702"/>
    </row>
    <row r="55" spans="1:13" ht="12.75" customHeight="1" x14ac:dyDescent="0.25">
      <c r="A55" s="699"/>
      <c r="B55" s="700"/>
      <c r="C55" s="43"/>
      <c r="D55" s="208"/>
      <c r="E55" s="43"/>
      <c r="F55" s="208"/>
      <c r="G55" s="44">
        <f t="shared" si="3"/>
        <v>0</v>
      </c>
      <c r="H55" s="103" t="str">
        <f t="shared" si="4"/>
        <v/>
      </c>
      <c r="I55" s="702"/>
      <c r="J55" s="702"/>
    </row>
    <row r="56" spans="1:13" ht="12.75" customHeight="1" x14ac:dyDescent="0.25">
      <c r="A56" s="699"/>
      <c r="B56" s="700"/>
      <c r="C56" s="43"/>
      <c r="D56" s="208"/>
      <c r="E56" s="43"/>
      <c r="F56" s="208"/>
      <c r="G56" s="44">
        <f t="shared" si="3"/>
        <v>0</v>
      </c>
      <c r="H56" s="103" t="str">
        <f t="shared" si="4"/>
        <v/>
      </c>
      <c r="I56" s="702"/>
      <c r="J56" s="702"/>
    </row>
    <row r="57" spans="1:13" ht="12.75" customHeight="1" x14ac:dyDescent="0.25">
      <c r="A57" s="699"/>
      <c r="B57" s="700"/>
      <c r="C57" s="43"/>
      <c r="D57" s="208"/>
      <c r="E57" s="43"/>
      <c r="F57" s="208"/>
      <c r="G57" s="44">
        <f t="shared" si="3"/>
        <v>0</v>
      </c>
      <c r="H57" s="103" t="str">
        <f t="shared" si="4"/>
        <v/>
      </c>
      <c r="I57" s="702"/>
      <c r="J57" s="702"/>
    </row>
    <row r="58" spans="1:13" ht="12.75" customHeight="1" x14ac:dyDescent="0.25">
      <c r="A58" s="699"/>
      <c r="B58" s="700"/>
      <c r="C58" s="43"/>
      <c r="D58" s="208"/>
      <c r="E58" s="43"/>
      <c r="F58" s="208"/>
      <c r="G58" s="44">
        <f t="shared" si="3"/>
        <v>0</v>
      </c>
      <c r="H58" s="103" t="str">
        <f t="shared" si="4"/>
        <v/>
      </c>
      <c r="I58" s="702"/>
      <c r="J58" s="702"/>
    </row>
    <row r="59" spans="1:13" ht="12.75" customHeight="1" x14ac:dyDescent="0.25">
      <c r="A59" s="705" t="s">
        <v>1979</v>
      </c>
      <c r="B59" s="706"/>
      <c r="C59" s="46">
        <f>SUM(C53:C58)</f>
        <v>0</v>
      </c>
      <c r="D59" s="208"/>
      <c r="E59" s="46">
        <f>SUM(E53:E58)</f>
        <v>0</v>
      </c>
      <c r="F59" s="208"/>
      <c r="G59" s="514">
        <f t="shared" si="3"/>
        <v>0</v>
      </c>
      <c r="H59" s="515" t="str">
        <f t="shared" si="4"/>
        <v/>
      </c>
      <c r="I59" s="702"/>
      <c r="J59" s="702"/>
    </row>
    <row r="60" spans="1:13" s="9" customFormat="1" ht="12.75" customHeight="1" x14ac:dyDescent="0.25">
      <c r="A60" s="448"/>
      <c r="B60" s="448"/>
      <c r="C60" s="448"/>
      <c r="D60" s="208"/>
      <c r="E60" s="208"/>
      <c r="F60" s="208"/>
      <c r="G60" s="208"/>
      <c r="H60" s="449"/>
      <c r="I60" s="449"/>
      <c r="J60" s="449"/>
    </row>
    <row r="61" spans="1:13" s="9" customFormat="1" ht="12.75" customHeight="1" x14ac:dyDescent="0.25">
      <c r="A61" s="705" t="s">
        <v>1980</v>
      </c>
      <c r="B61" s="706"/>
      <c r="C61" s="46">
        <f>IF(C49=0,0,-C43+C45+C59)</f>
        <v>0</v>
      </c>
      <c r="D61" s="208"/>
      <c r="E61" s="46">
        <f>IF(E49=0,0,-E43+E45-E47+E59)</f>
        <v>0</v>
      </c>
      <c r="F61" s="208"/>
      <c r="G61" s="208"/>
      <c r="H61" s="449"/>
      <c r="I61" s="449"/>
      <c r="J61" s="449"/>
    </row>
    <row r="62" spans="1:13" ht="12" x14ac:dyDescent="0.25">
      <c r="A62" s="207"/>
      <c r="B62" s="207"/>
      <c r="C62" s="208"/>
      <c r="D62" s="208"/>
      <c r="E62" s="208"/>
      <c r="F62" s="208"/>
      <c r="G62" s="206"/>
      <c r="H62" s="206"/>
      <c r="I62" s="206"/>
      <c r="J62" s="206"/>
    </row>
    <row r="63" spans="1:13" ht="24.75" customHeight="1" x14ac:dyDescent="0.25">
      <c r="A63" s="703" t="s">
        <v>484</v>
      </c>
      <c r="B63" s="703"/>
      <c r="C63" s="703"/>
      <c r="D63" s="703"/>
      <c r="E63" s="703"/>
      <c r="F63" s="703"/>
      <c r="G63" s="703"/>
      <c r="H63" s="703"/>
      <c r="I63" s="703"/>
      <c r="J63" s="703"/>
    </row>
    <row r="64" spans="1:13" ht="110.25" customHeight="1" x14ac:dyDescent="0.25">
      <c r="A64" s="694"/>
      <c r="B64" s="694"/>
      <c r="C64" s="694"/>
      <c r="D64" s="694"/>
      <c r="E64" s="694"/>
      <c r="F64" s="694"/>
      <c r="G64" s="694"/>
      <c r="H64" s="694"/>
      <c r="I64" s="694"/>
      <c r="J64" s="694"/>
      <c r="K64" s="51"/>
      <c r="L64" s="10"/>
      <c r="M64" s="9"/>
    </row>
    <row r="65" spans="1:17" ht="12.6" x14ac:dyDescent="0.25">
      <c r="A65" s="695"/>
      <c r="B65" s="695"/>
      <c r="C65" s="695"/>
      <c r="D65" s="695"/>
      <c r="E65" s="695"/>
      <c r="F65" s="695"/>
      <c r="G65" s="695"/>
      <c r="H65" s="695"/>
      <c r="I65" s="281"/>
      <c r="J65" s="19"/>
      <c r="K65" s="8"/>
      <c r="L65" s="8"/>
      <c r="M65" s="8"/>
      <c r="N65" s="8"/>
      <c r="O65" s="8"/>
      <c r="P65" s="10"/>
      <c r="Q65" s="9"/>
    </row>
    <row r="66" spans="1:17" ht="15.75" customHeight="1" x14ac:dyDescent="0.25">
      <c r="A66" s="693"/>
      <c r="B66" s="693"/>
      <c r="C66" s="693"/>
      <c r="D66" s="693"/>
      <c r="E66" s="693"/>
      <c r="F66" s="693"/>
      <c r="G66" s="693"/>
      <c r="H66" s="693"/>
      <c r="I66" s="280"/>
      <c r="J66" s="19"/>
      <c r="K66" s="8"/>
      <c r="L66" s="8"/>
      <c r="M66" s="8"/>
      <c r="N66" s="8"/>
      <c r="O66" s="8"/>
      <c r="P66" s="10"/>
      <c r="Q66" s="9"/>
    </row>
    <row r="67" spans="1:17" ht="13.5" hidden="1" customHeight="1" x14ac:dyDescent="0.25">
      <c r="G67" s="13"/>
      <c r="H67" s="19"/>
      <c r="I67" s="19"/>
      <c r="J67" s="19"/>
      <c r="K67" s="8"/>
      <c r="L67" s="8"/>
      <c r="M67" s="8"/>
      <c r="N67" s="8"/>
      <c r="O67" s="8"/>
      <c r="P67" s="10"/>
      <c r="Q67" s="9"/>
    </row>
    <row r="68" spans="1:17" ht="12.6" hidden="1" x14ac:dyDescent="0.25">
      <c r="G68" s="13"/>
      <c r="H68" s="19"/>
      <c r="I68" s="19"/>
      <c r="J68" s="19"/>
      <c r="K68" s="8"/>
      <c r="L68" s="8"/>
      <c r="M68" s="8"/>
      <c r="N68" s="8"/>
      <c r="O68" s="8"/>
      <c r="P68" s="10"/>
      <c r="Q68" s="9"/>
    </row>
    <row r="69" spans="1:17" ht="12.6" hidden="1" x14ac:dyDescent="0.25">
      <c r="G69" s="13"/>
      <c r="H69" s="19"/>
      <c r="I69" s="19"/>
      <c r="J69" s="19"/>
      <c r="K69" s="8"/>
      <c r="L69" s="8"/>
      <c r="M69" s="8"/>
      <c r="N69" s="8"/>
      <c r="O69" s="8"/>
      <c r="P69" s="10"/>
      <c r="Q69" s="9"/>
    </row>
    <row r="70" spans="1:17" ht="12.6" hidden="1" x14ac:dyDescent="0.25">
      <c r="G70" s="13"/>
      <c r="H70" s="19"/>
      <c r="I70" s="19"/>
      <c r="J70" s="19"/>
      <c r="K70" s="8"/>
      <c r="L70" s="8"/>
      <c r="M70" s="8"/>
      <c r="N70" s="8"/>
      <c r="O70" s="8"/>
      <c r="P70" s="8"/>
      <c r="Q70" s="9"/>
    </row>
    <row r="71" spans="1:17" ht="12.6" hidden="1" x14ac:dyDescent="0.25">
      <c r="G71" s="13"/>
      <c r="H71" s="19"/>
      <c r="I71" s="19"/>
      <c r="J71" s="19"/>
      <c r="K71" s="8"/>
      <c r="L71" s="8"/>
      <c r="M71" s="8"/>
      <c r="N71" s="8"/>
      <c r="O71" s="8"/>
      <c r="P71" s="8"/>
      <c r="Q71" s="9"/>
    </row>
    <row r="72" spans="1:17" ht="12.6" hidden="1" x14ac:dyDescent="0.25">
      <c r="G72" s="13"/>
      <c r="H72" s="19"/>
      <c r="I72" s="19"/>
      <c r="J72" s="19"/>
      <c r="K72" s="8"/>
      <c r="L72" s="8"/>
      <c r="M72" s="8"/>
      <c r="N72" s="8"/>
      <c r="O72" s="8"/>
      <c r="P72" s="8"/>
      <c r="Q72" s="9"/>
    </row>
    <row r="73" spans="1:17" ht="12.6" hidden="1" x14ac:dyDescent="0.25">
      <c r="G73" s="13"/>
      <c r="H73" s="8"/>
      <c r="I73" s="8"/>
      <c r="J73" s="8"/>
      <c r="K73" s="8"/>
      <c r="L73" s="8"/>
      <c r="M73" s="8"/>
      <c r="N73" s="8"/>
      <c r="O73" s="8"/>
      <c r="P73" s="8"/>
      <c r="Q73" s="9"/>
    </row>
    <row r="74" spans="1:17" ht="12.6" hidden="1" x14ac:dyDescent="0.25">
      <c r="G74" s="13"/>
      <c r="H74" s="8"/>
      <c r="I74" s="8"/>
      <c r="J74" s="8"/>
      <c r="K74" s="8"/>
      <c r="L74" s="8"/>
      <c r="M74" s="8"/>
      <c r="N74" s="8"/>
      <c r="O74" s="8"/>
      <c r="P74" s="8"/>
      <c r="Q74" s="9"/>
    </row>
    <row r="75" spans="1:17" ht="13.2" hidden="1" x14ac:dyDescent="0.25">
      <c r="H75" s="13"/>
      <c r="I75" s="13"/>
      <c r="J75" s="14"/>
      <c r="K75" s="15"/>
      <c r="L75" s="15"/>
      <c r="M75" s="15"/>
      <c r="N75" s="15"/>
      <c r="O75" s="15"/>
      <c r="P75" s="16"/>
    </row>
    <row r="76" spans="1:17" ht="13.2" hidden="1" x14ac:dyDescent="0.25">
      <c r="H76" s="13"/>
      <c r="I76" s="13"/>
      <c r="J76" s="14"/>
      <c r="K76" s="15"/>
      <c r="L76" s="15"/>
      <c r="M76" s="15"/>
      <c r="N76" s="15"/>
      <c r="O76" s="15"/>
      <c r="P76" s="16"/>
    </row>
    <row r="77" spans="1:17" ht="13.2" hidden="1" x14ac:dyDescent="0.25">
      <c r="H77" s="13"/>
      <c r="I77" s="13"/>
      <c r="J77" s="14"/>
      <c r="K77" s="15"/>
      <c r="L77" s="15"/>
      <c r="M77" s="15"/>
      <c r="N77" s="15"/>
      <c r="O77" s="15"/>
      <c r="P77" s="16"/>
    </row>
    <row r="78" spans="1:17" ht="13.2" hidden="1" x14ac:dyDescent="0.25">
      <c r="G78" s="17"/>
      <c r="H78" s="13"/>
      <c r="I78" s="13"/>
      <c r="J78" s="14"/>
      <c r="K78" s="15"/>
      <c r="L78" s="15"/>
      <c r="M78" s="15"/>
      <c r="N78" s="15"/>
      <c r="O78" s="15"/>
      <c r="P78" s="16"/>
    </row>
    <row r="79" spans="1:17" ht="13.2" hidden="1" x14ac:dyDescent="0.25">
      <c r="G79" s="17"/>
      <c r="H79" s="13"/>
      <c r="I79" s="13"/>
      <c r="J79" s="14"/>
      <c r="K79" s="15"/>
      <c r="L79" s="15"/>
      <c r="M79" s="15"/>
      <c r="N79" s="15"/>
      <c r="O79" s="15"/>
    </row>
    <row r="80" spans="1:17" ht="13.2" hidden="1" x14ac:dyDescent="0.25">
      <c r="G80" s="17"/>
      <c r="H80" s="13"/>
      <c r="I80" s="13"/>
      <c r="J80" s="14"/>
      <c r="K80" s="15"/>
      <c r="L80" s="15"/>
      <c r="M80" s="15"/>
      <c r="N80" s="15"/>
      <c r="O80" s="15"/>
    </row>
    <row r="81" spans="7:15" ht="13.2" hidden="1" x14ac:dyDescent="0.25">
      <c r="G81" s="17"/>
      <c r="H81" s="13"/>
      <c r="I81" s="13"/>
      <c r="J81" s="14"/>
      <c r="K81" s="15"/>
      <c r="L81" s="15"/>
      <c r="M81" s="15"/>
      <c r="N81" s="15"/>
      <c r="O81" s="15"/>
    </row>
    <row r="82" spans="7:15" ht="13.2" hidden="1" x14ac:dyDescent="0.25">
      <c r="G82" s="17"/>
      <c r="H82" s="13"/>
      <c r="I82" s="13"/>
      <c r="J82" s="13"/>
      <c r="K82" s="15"/>
      <c r="L82" s="15"/>
      <c r="M82" s="15"/>
      <c r="N82" s="15"/>
      <c r="O82" s="15"/>
    </row>
    <row r="83" spans="7:15" ht="13.2" hidden="1" x14ac:dyDescent="0.25">
      <c r="G83" s="17"/>
      <c r="H83" s="17"/>
      <c r="I83" s="17"/>
      <c r="J83" s="17"/>
      <c r="K83" s="17"/>
      <c r="L83" s="17"/>
      <c r="M83" s="17"/>
      <c r="N83" s="17"/>
      <c r="O83" s="17"/>
    </row>
    <row r="84" spans="7:15" ht="13.2" hidden="1" x14ac:dyDescent="0.25">
      <c r="G84" s="17"/>
      <c r="H84" s="17"/>
      <c r="I84" s="17"/>
      <c r="J84" s="17"/>
      <c r="K84" s="17"/>
      <c r="L84" s="17"/>
      <c r="M84" s="17"/>
      <c r="N84" s="17"/>
      <c r="O84" s="17"/>
    </row>
    <row r="85" spans="7:15" x14ac:dyDescent="0.2"/>
    <row r="86" spans="7:15" x14ac:dyDescent="0.2"/>
  </sheetData>
  <sheetProtection algorithmName="SHA-512" hashValue="DHgttFROLehs3o+aAOG86jwxCApxCUt2XzHmRH41FXAMfhPJnGfcJWZMYHkdQiS5MmhRk2V5+rJajBXkfkJy6w==" saltValue="VkazL7jHHipZhzV7+3Ql6g==" spinCount="100000" sheet="1" formatCells="0" formatColumns="0" formatRows="0"/>
  <mergeCells count="106">
    <mergeCell ref="I59:J59"/>
    <mergeCell ref="G52:H52"/>
    <mergeCell ref="A63:J63"/>
    <mergeCell ref="I43:J43"/>
    <mergeCell ref="I45:J45"/>
    <mergeCell ref="I34:J34"/>
    <mergeCell ref="I35:J35"/>
    <mergeCell ref="I36:J36"/>
    <mergeCell ref="I37:J37"/>
    <mergeCell ref="I38:J38"/>
    <mergeCell ref="A49:B49"/>
    <mergeCell ref="A34:B34"/>
    <mergeCell ref="A35:B35"/>
    <mergeCell ref="A40:B40"/>
    <mergeCell ref="A51:J51"/>
    <mergeCell ref="A59:B59"/>
    <mergeCell ref="A61:B61"/>
    <mergeCell ref="A52:B52"/>
    <mergeCell ref="I24:J24"/>
    <mergeCell ref="I25:J25"/>
    <mergeCell ref="I26:J26"/>
    <mergeCell ref="I40:J40"/>
    <mergeCell ref="I41:J41"/>
    <mergeCell ref="A66:H66"/>
    <mergeCell ref="A64:J64"/>
    <mergeCell ref="A65:H65"/>
    <mergeCell ref="A42:J42"/>
    <mergeCell ref="A47:B47"/>
    <mergeCell ref="I47:J47"/>
    <mergeCell ref="A58:B58"/>
    <mergeCell ref="A53:B53"/>
    <mergeCell ref="A54:B54"/>
    <mergeCell ref="A55:B55"/>
    <mergeCell ref="A56:B56"/>
    <mergeCell ref="A57:B57"/>
    <mergeCell ref="I52:J52"/>
    <mergeCell ref="I53:J53"/>
    <mergeCell ref="I54:J54"/>
    <mergeCell ref="I55:J55"/>
    <mergeCell ref="I56:J56"/>
    <mergeCell ref="I57:J57"/>
    <mergeCell ref="I58:J58"/>
    <mergeCell ref="A41:B41"/>
    <mergeCell ref="A43:B43"/>
    <mergeCell ref="A32:B32"/>
    <mergeCell ref="A28:B28"/>
    <mergeCell ref="A45:B45"/>
    <mergeCell ref="I39:J39"/>
    <mergeCell ref="I27:J27"/>
    <mergeCell ref="I28:J28"/>
    <mergeCell ref="I29:J29"/>
    <mergeCell ref="I30:J30"/>
    <mergeCell ref="I33:J33"/>
    <mergeCell ref="A33:B33"/>
    <mergeCell ref="I19:J19"/>
    <mergeCell ref="I20:J20"/>
    <mergeCell ref="I31:J31"/>
    <mergeCell ref="I32:J32"/>
    <mergeCell ref="A13:B13"/>
    <mergeCell ref="A31:B31"/>
    <mergeCell ref="A21:B21"/>
    <mergeCell ref="A26:B26"/>
    <mergeCell ref="A30:B30"/>
    <mergeCell ref="A15:B15"/>
    <mergeCell ref="I21:J21"/>
    <mergeCell ref="I13:J13"/>
    <mergeCell ref="I15:J15"/>
    <mergeCell ref="I16:J16"/>
    <mergeCell ref="I22:J22"/>
    <mergeCell ref="I23:J23"/>
    <mergeCell ref="A19:B19"/>
    <mergeCell ref="A22:B22"/>
    <mergeCell ref="A24:B24"/>
    <mergeCell ref="A25:B25"/>
    <mergeCell ref="A29:B29"/>
    <mergeCell ref="A27:B27"/>
    <mergeCell ref="A20:B20"/>
    <mergeCell ref="A23:B23"/>
    <mergeCell ref="C8:J8"/>
    <mergeCell ref="A14:J14"/>
    <mergeCell ref="A16:B16"/>
    <mergeCell ref="A17:B17"/>
    <mergeCell ref="A18:B18"/>
    <mergeCell ref="I9:J9"/>
    <mergeCell ref="I10:J10"/>
    <mergeCell ref="A8:B8"/>
    <mergeCell ref="I17:J17"/>
    <mergeCell ref="I18:J18"/>
    <mergeCell ref="A9:B9"/>
    <mergeCell ref="A10:B10"/>
    <mergeCell ref="I11:J11"/>
    <mergeCell ref="I12:J12"/>
    <mergeCell ref="A1:J1"/>
    <mergeCell ref="A6:B6"/>
    <mergeCell ref="A2:J2"/>
    <mergeCell ref="G5:H5"/>
    <mergeCell ref="C5:C6"/>
    <mergeCell ref="E5:E6"/>
    <mergeCell ref="A4:J4"/>
    <mergeCell ref="C3:D3"/>
    <mergeCell ref="F3:G3"/>
    <mergeCell ref="D5:D7"/>
    <mergeCell ref="A7:B7"/>
    <mergeCell ref="F5:F7"/>
    <mergeCell ref="I5:J6"/>
    <mergeCell ref="I7:J7"/>
  </mergeCells>
  <phoneticPr fontId="0" type="noConversion"/>
  <dataValidations count="3">
    <dataValidation type="list" allowBlank="1" showInputMessage="1" showErrorMessage="1" sqref="E5:E6" xr:uid="{00000000-0002-0000-0300-000000000000}">
      <formula1>$L$7:$L$8</formula1>
    </dataValidation>
    <dataValidation type="list" showInputMessage="1" showErrorMessage="1" error="Please indicate &quot;Condos&quot;, &quot;Single Family Homes&quot;, or &quot;Townhomes&quot;." prompt="Please indicate &quot;Condos&quot;, &quot;Single Family Homes&quot;, &quot;Apartments&quot;, or &quot;Townhomes&quot;." sqref="J3" xr:uid="{00000000-0002-0000-0300-000001000000}">
      <formula1>$L$12:$L$15</formula1>
    </dataValidation>
    <dataValidation type="list" allowBlank="1" showInputMessage="1" showErrorMessage="1" sqref="C5:C6" xr:uid="{8BC30B67-3B42-4FE4-AC99-A0B2C34FA54D}">
      <formula1>$L$17:$L$19</formula1>
    </dataValidation>
  </dataValidations>
  <printOptions horizontalCentered="1" gridLinesSet="0"/>
  <pageMargins left="0.25" right="0.25" top="0.25" bottom="0.25" header="0.25" footer="0.25"/>
  <pageSetup scale="67" orientation="landscape" horizontalDpi="300" verticalDpi="300" r:id="rId1"/>
  <headerFooter alignWithMargins="0">
    <oddFooter>&amp;L&amp;1#&amp;"Calibri"&amp;9&amp;K0000FFFHLBank San Francisco | Confidential</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V82"/>
  <sheetViews>
    <sheetView showGridLines="0" zoomScaleNormal="100" zoomScaleSheetLayoutView="100" workbookViewId="0">
      <selection activeCell="C8" sqref="C8"/>
    </sheetView>
  </sheetViews>
  <sheetFormatPr defaultColWidth="0" defaultRowHeight="11.4" zeroHeight="1" x14ac:dyDescent="0.2"/>
  <cols>
    <col min="1" max="1" width="11.5546875" style="177" customWidth="1"/>
    <col min="2" max="2" width="17" style="177" customWidth="1"/>
    <col min="3" max="3" width="28.5546875" style="177" customWidth="1"/>
    <col min="4" max="4" width="17.33203125" style="177" customWidth="1"/>
    <col min="5" max="5" width="15.5546875" style="177" customWidth="1"/>
    <col min="6" max="6" width="26.88671875" style="177" customWidth="1"/>
    <col min="7" max="7" width="4" style="177" customWidth="1"/>
    <col min="8" max="8" width="11.6640625" style="177" hidden="1" customWidth="1"/>
    <col min="9" max="9" width="12.5546875" style="177" hidden="1" customWidth="1"/>
    <col min="10" max="11" width="13.109375" style="177" hidden="1" customWidth="1"/>
    <col min="12" max="12" width="1.6640625" style="177" hidden="1" customWidth="1"/>
    <col min="13" max="13" width="2.33203125" style="177" hidden="1" customWidth="1"/>
    <col min="14" max="14" width="1.33203125" style="177" hidden="1" customWidth="1"/>
    <col min="15" max="15" width="9.33203125" style="177" hidden="1" customWidth="1"/>
    <col min="16" max="20" width="8.88671875" style="177" hidden="1" customWidth="1"/>
    <col min="21" max="21" width="42.33203125" style="177" hidden="1" customWidth="1"/>
    <col min="22" max="22" width="10.5546875" style="177" hidden="1" customWidth="1"/>
    <col min="23" max="16384" width="9.109375" style="177" hidden="1"/>
  </cols>
  <sheetData>
    <row r="1" spans="1:14" ht="21" customHeight="1" x14ac:dyDescent="0.3">
      <c r="A1" s="5"/>
      <c r="B1" s="404" t="s">
        <v>150</v>
      </c>
      <c r="C1" s="404"/>
      <c r="D1" s="404"/>
      <c r="E1" s="404"/>
      <c r="F1" s="415" t="s">
        <v>1349</v>
      </c>
      <c r="G1" s="174"/>
      <c r="H1" s="174"/>
      <c r="I1" s="174"/>
      <c r="J1" s="174"/>
      <c r="K1" s="174"/>
      <c r="L1" s="175"/>
      <c r="M1" s="176"/>
      <c r="N1" s="176"/>
    </row>
    <row r="2" spans="1:14" ht="15" customHeight="1" x14ac:dyDescent="0.2">
      <c r="A2" s="521" t="str">
        <f>'Home Buyer Information'!B2</f>
        <v>Version 4.9 Updated 1/1/26</v>
      </c>
      <c r="B2" s="521"/>
      <c r="C2" s="521"/>
      <c r="D2" s="521"/>
      <c r="E2" s="521"/>
      <c r="F2" s="521"/>
      <c r="G2" s="176"/>
      <c r="H2" s="178"/>
      <c r="I2" s="178"/>
      <c r="J2" s="178"/>
      <c r="K2" s="179"/>
      <c r="L2" s="176"/>
      <c r="M2" s="176"/>
      <c r="N2" s="176"/>
    </row>
    <row r="3" spans="1:14" ht="12.75" hidden="1" customHeight="1" x14ac:dyDescent="0.25">
      <c r="A3" s="5"/>
      <c r="B3" s="5"/>
      <c r="C3" s="5"/>
      <c r="D3" s="5"/>
      <c r="E3" s="5"/>
      <c r="F3" s="5"/>
      <c r="G3" s="256"/>
      <c r="H3" s="256"/>
      <c r="I3" s="178"/>
      <c r="J3" s="178"/>
      <c r="K3" s="179"/>
      <c r="L3" s="176"/>
      <c r="M3" s="176"/>
      <c r="N3" s="176"/>
    </row>
    <row r="4" spans="1:14" ht="17.399999999999999" x14ac:dyDescent="0.2">
      <c r="A4" s="405"/>
      <c r="B4" s="406"/>
      <c r="C4" s="406"/>
      <c r="D4" s="406"/>
      <c r="E4" s="406"/>
      <c r="F4" s="406"/>
      <c r="G4" s="176"/>
      <c r="H4" s="178"/>
      <c r="I4" s="178"/>
      <c r="J4" s="178"/>
      <c r="K4" s="179"/>
      <c r="L4" s="176"/>
      <c r="M4" s="176"/>
      <c r="N4" s="176"/>
    </row>
    <row r="5" spans="1:14" ht="12" customHeight="1" x14ac:dyDescent="0.2">
      <c r="A5" s="407" t="s">
        <v>151</v>
      </c>
      <c r="B5" s="408"/>
      <c r="C5" s="408"/>
      <c r="D5" s="408"/>
      <c r="E5" s="408"/>
      <c r="F5" s="408"/>
      <c r="G5" s="176"/>
      <c r="H5" s="178"/>
      <c r="I5" s="178"/>
      <c r="J5" s="178"/>
      <c r="K5" s="179"/>
      <c r="L5" s="176"/>
      <c r="M5" s="176"/>
      <c r="N5" s="176"/>
    </row>
    <row r="6" spans="1:14" ht="11.25" customHeight="1" x14ac:dyDescent="0.2">
      <c r="A6" s="407" t="s">
        <v>177</v>
      </c>
      <c r="B6" s="408"/>
      <c r="C6" s="408"/>
      <c r="D6" s="408"/>
      <c r="E6" s="408"/>
      <c r="F6" s="408"/>
      <c r="G6" s="176"/>
      <c r="H6" s="178"/>
      <c r="I6" s="178"/>
      <c r="J6" s="178"/>
      <c r="K6" s="179"/>
      <c r="L6" s="176"/>
      <c r="M6" s="176"/>
      <c r="N6" s="176"/>
    </row>
    <row r="7" spans="1:14" ht="13.5" customHeight="1" x14ac:dyDescent="0.2">
      <c r="A7" s="407"/>
      <c r="B7" s="408"/>
      <c r="C7" s="408"/>
      <c r="D7" s="408"/>
      <c r="E7" s="408"/>
      <c r="F7" s="408"/>
      <c r="G7" s="176"/>
      <c r="H7" s="178"/>
      <c r="I7" s="178"/>
      <c r="J7" s="178"/>
      <c r="K7" s="179"/>
      <c r="L7" s="176"/>
      <c r="M7" s="176"/>
      <c r="N7" s="176"/>
    </row>
    <row r="8" spans="1:14" s="180" customFormat="1" ht="13.5" customHeight="1" x14ac:dyDescent="0.25">
      <c r="A8" s="722" t="s">
        <v>85</v>
      </c>
      <c r="B8" s="723"/>
      <c r="C8" s="337" t="str">
        <f>IF('Home Buyer Information'!C3="","",'Home Buyer Information'!C3)</f>
        <v/>
      </c>
      <c r="D8" s="724" t="s">
        <v>86</v>
      </c>
      <c r="E8" s="725"/>
      <c r="F8" s="252" t="str">
        <f>IF('Home Buyer Information'!C4="","",'Home Buyer Information'!C4)</f>
        <v/>
      </c>
      <c r="K8" s="181"/>
    </row>
    <row r="9" spans="1:14" s="180" customFormat="1" ht="13.5" customHeight="1" x14ac:dyDescent="0.25">
      <c r="A9" s="226"/>
      <c r="B9" s="226"/>
      <c r="C9" s="226"/>
      <c r="D9" s="226"/>
      <c r="E9" s="226"/>
      <c r="F9" s="182"/>
      <c r="G9" s="183"/>
      <c r="H9" s="184"/>
      <c r="I9" s="185"/>
      <c r="J9" s="186"/>
      <c r="K9" s="187"/>
      <c r="M9" s="181"/>
    </row>
    <row r="10" spans="1:14" s="180" customFormat="1" ht="13.5" customHeight="1" x14ac:dyDescent="0.25">
      <c r="A10" s="221" t="s">
        <v>136</v>
      </c>
      <c r="B10" s="221"/>
      <c r="C10" s="237"/>
      <c r="D10" s="237"/>
      <c r="E10" s="251"/>
      <c r="F10" s="212" t="str">
        <f>IF('Home Buyer Information'!Z5="Yes","Yes","No")</f>
        <v>No</v>
      </c>
      <c r="G10" s="183"/>
      <c r="H10" s="184"/>
      <c r="I10" s="185"/>
      <c r="J10" s="186"/>
      <c r="K10" s="187"/>
      <c r="M10" s="181"/>
    </row>
    <row r="11" spans="1:14" s="180" customFormat="1" ht="13.5" customHeight="1" x14ac:dyDescent="0.25">
      <c r="A11" s="227"/>
      <c r="B11" s="226"/>
      <c r="C11" s="226"/>
      <c r="D11" s="226"/>
      <c r="E11" s="226"/>
      <c r="F11" s="182"/>
      <c r="G11" s="183"/>
      <c r="H11" s="184"/>
      <c r="I11" s="185"/>
      <c r="J11" s="186"/>
      <c r="K11" s="187"/>
      <c r="M11" s="181"/>
    </row>
    <row r="12" spans="1:14" s="180" customFormat="1" ht="13.5" customHeight="1" x14ac:dyDescent="0.25">
      <c r="A12" s="228" t="s">
        <v>137</v>
      </c>
      <c r="B12" s="226"/>
      <c r="C12" s="226"/>
      <c r="D12" s="226"/>
      <c r="E12" s="226"/>
      <c r="F12" s="182"/>
      <c r="G12" s="183"/>
      <c r="H12" s="184"/>
      <c r="I12" s="185"/>
      <c r="J12" s="186"/>
      <c r="K12" s="187"/>
      <c r="M12" s="181"/>
    </row>
    <row r="13" spans="1:14" s="180" customFormat="1" ht="13.5" customHeight="1" x14ac:dyDescent="0.25">
      <c r="A13" s="240" t="s">
        <v>2016</v>
      </c>
      <c r="B13" s="241"/>
      <c r="C13" s="241"/>
      <c r="D13" s="250"/>
      <c r="E13" s="237"/>
      <c r="F13" s="213" t="str">
        <f>IF(F10="No","",'Home Buyer Information'!AS5)</f>
        <v/>
      </c>
      <c r="M13" s="181"/>
    </row>
    <row r="14" spans="1:14" s="180" customFormat="1" ht="13.5" customHeight="1" x14ac:dyDescent="0.25">
      <c r="A14" s="726" t="s">
        <v>138</v>
      </c>
      <c r="B14" s="727"/>
      <c r="C14" s="727"/>
      <c r="D14" s="727"/>
      <c r="E14" s="728"/>
      <c r="F14" s="214" t="str">
        <f>IF(F10="Yes",SUM('Home Buyer Information'!P20:P219),"")</f>
        <v/>
      </c>
    </row>
    <row r="15" spans="1:14" s="180" customFormat="1" ht="13.5" customHeight="1" x14ac:dyDescent="0.25">
      <c r="A15" s="238" t="s">
        <v>17</v>
      </c>
      <c r="B15" s="243"/>
      <c r="C15" s="243"/>
      <c r="D15" s="243"/>
      <c r="E15" s="237"/>
      <c r="F15" s="215" t="str">
        <f>IF(F13="","",IF('Home Buyer Information'!Z9="","",'Home Buyer Information'!Z9*12))</f>
        <v/>
      </c>
    </row>
    <row r="16" spans="1:14" s="180" customFormat="1" ht="13.5" customHeight="1" x14ac:dyDescent="0.25">
      <c r="A16" s="238" t="s">
        <v>18</v>
      </c>
      <c r="B16" s="243"/>
      <c r="C16" s="243"/>
      <c r="D16" s="243"/>
      <c r="E16" s="237"/>
      <c r="F16" s="216" t="str">
        <f>IF(F13="","",0)</f>
        <v/>
      </c>
    </row>
    <row r="17" spans="1:6" s="180" customFormat="1" ht="13.5" customHeight="1" x14ac:dyDescent="0.25">
      <c r="A17" s="238" t="s">
        <v>19</v>
      </c>
      <c r="B17" s="243"/>
      <c r="C17" s="243"/>
      <c r="D17" s="243"/>
      <c r="E17" s="237"/>
      <c r="F17" s="217" t="str">
        <f>IF(F13="","",IF(F15="","",PMT(F16/12,F15,-F14,0)))</f>
        <v/>
      </c>
    </row>
    <row r="18" spans="1:6" s="180" customFormat="1" ht="13.5" customHeight="1" x14ac:dyDescent="0.25">
      <c r="A18" s="229" t="s">
        <v>20</v>
      </c>
      <c r="B18" s="243"/>
      <c r="C18" s="243"/>
      <c r="D18" s="243"/>
      <c r="E18" s="237"/>
      <c r="F18" s="218" t="str">
        <f>IF(F13="","",IF(F15="","",PV((F13/12),F15,-F17)))</f>
        <v/>
      </c>
    </row>
    <row r="19" spans="1:6" s="180" customFormat="1" ht="13.5" customHeight="1" x14ac:dyDescent="0.25">
      <c r="A19" s="242" t="s">
        <v>21</v>
      </c>
      <c r="B19" s="239"/>
      <c r="C19" s="239"/>
      <c r="D19" s="239"/>
      <c r="E19" s="237"/>
      <c r="F19" s="218" t="str">
        <f>IF(F13="","",IF(F15="","",F18-F14))</f>
        <v/>
      </c>
    </row>
    <row r="20" spans="1:6" s="180" customFormat="1" ht="13.5" customHeight="1" x14ac:dyDescent="0.25">
      <c r="A20" s="231"/>
      <c r="B20" s="231"/>
      <c r="C20" s="231"/>
      <c r="D20" s="231"/>
      <c r="F20" s="253"/>
    </row>
    <row r="21" spans="1:6" s="180" customFormat="1" ht="13.5" customHeight="1" x14ac:dyDescent="0.25">
      <c r="A21" s="229" t="s">
        <v>139</v>
      </c>
      <c r="B21" s="230"/>
      <c r="C21" s="230"/>
      <c r="D21" s="230"/>
      <c r="E21" s="237"/>
      <c r="F21" s="333" t="str">
        <f>IF(F13="","",IF(F15="","0",'Home Buyer Information'!AS13+'Discounted Financing'!F19))</f>
        <v/>
      </c>
    </row>
    <row r="22" spans="1:6" s="180" customFormat="1" ht="13.5" customHeight="1" x14ac:dyDescent="0.25">
      <c r="A22" s="231"/>
      <c r="B22" s="231"/>
      <c r="C22" s="231"/>
      <c r="D22" s="231"/>
      <c r="F22" s="253"/>
    </row>
    <row r="23" spans="1:6" s="188" customFormat="1" ht="13.5" customHeight="1" x14ac:dyDescent="0.25">
      <c r="A23" s="222" t="s">
        <v>140</v>
      </c>
      <c r="B23" s="223"/>
      <c r="C23" s="223"/>
      <c r="D23" s="223"/>
      <c r="E23" s="237"/>
      <c r="F23" s="232" t="str">
        <f>IF(F13="","",'Development Budget'!E43)</f>
        <v/>
      </c>
    </row>
    <row r="24" spans="1:6" s="188" customFormat="1" ht="13.5" customHeight="1" x14ac:dyDescent="0.25">
      <c r="A24" s="207"/>
      <c r="B24" s="207"/>
      <c r="C24" s="207"/>
      <c r="D24" s="207"/>
      <c r="F24" s="254"/>
    </row>
    <row r="25" spans="1:6" s="188" customFormat="1" ht="13.5" customHeight="1" x14ac:dyDescent="0.25">
      <c r="A25" s="224" t="s">
        <v>141</v>
      </c>
      <c r="B25" s="225"/>
      <c r="C25" s="225"/>
      <c r="D25" s="225"/>
      <c r="E25" s="237"/>
      <c r="F25" s="234" t="str">
        <f>IF(F13="","",F21-F23)</f>
        <v/>
      </c>
    </row>
    <row r="26" spans="1:6" s="188" customFormat="1" ht="13.5" customHeight="1" x14ac:dyDescent="0.25">
      <c r="A26" s="235"/>
      <c r="B26" s="235"/>
      <c r="C26" s="235"/>
      <c r="D26" s="235"/>
      <c r="F26" s="254"/>
    </row>
    <row r="27" spans="1:6" s="180" customFormat="1" ht="13.5" customHeight="1" x14ac:dyDescent="0.25">
      <c r="A27" s="207" t="s">
        <v>142</v>
      </c>
      <c r="B27" s="207"/>
      <c r="C27" s="207"/>
      <c r="D27" s="233"/>
      <c r="F27" s="253"/>
    </row>
    <row r="28" spans="1:6" s="180" customFormat="1" ht="13.5" customHeight="1" x14ac:dyDescent="0.25">
      <c r="A28" s="245" t="s">
        <v>143</v>
      </c>
      <c r="B28" s="246"/>
      <c r="C28" s="718"/>
      <c r="D28" s="719"/>
      <c r="E28" s="720"/>
      <c r="F28" s="459"/>
    </row>
    <row r="29" spans="1:6" s="180" customFormat="1" ht="13.5" customHeight="1" x14ac:dyDescent="0.25">
      <c r="A29" s="247" t="s">
        <v>143</v>
      </c>
      <c r="B29" s="248"/>
      <c r="C29" s="721"/>
      <c r="D29" s="719"/>
      <c r="E29" s="720"/>
      <c r="F29" s="459"/>
    </row>
    <row r="30" spans="1:6" s="180" customFormat="1" ht="13.5" customHeight="1" x14ac:dyDescent="0.25">
      <c r="A30" s="247" t="s">
        <v>143</v>
      </c>
      <c r="B30" s="248"/>
      <c r="C30" s="721"/>
      <c r="D30" s="719"/>
      <c r="E30" s="720"/>
      <c r="F30" s="459"/>
    </row>
    <row r="31" spans="1:6" s="180" customFormat="1" ht="13.5" customHeight="1" x14ac:dyDescent="0.25">
      <c r="A31" s="255" t="s">
        <v>144</v>
      </c>
      <c r="B31" s="244"/>
      <c r="C31" s="244"/>
      <c r="D31" s="244"/>
      <c r="E31" s="249"/>
      <c r="F31" s="219" t="str">
        <f>IF(F21="","",F21+F28+F29+F30)</f>
        <v/>
      </c>
    </row>
    <row r="32" spans="1:6" s="180" customFormat="1" ht="13.5" customHeight="1" x14ac:dyDescent="0.25">
      <c r="A32" s="236"/>
      <c r="B32" s="236"/>
      <c r="C32" s="236"/>
      <c r="D32" s="236"/>
      <c r="F32" s="253"/>
    </row>
    <row r="33" spans="1:22" s="180" customFormat="1" ht="13.5" customHeight="1" x14ac:dyDescent="0.25">
      <c r="A33" s="211" t="s">
        <v>145</v>
      </c>
      <c r="B33" s="222"/>
      <c r="C33" s="223"/>
      <c r="D33" s="223"/>
      <c r="E33" s="237"/>
      <c r="F33" s="220" t="str">
        <f>IF(F19="","",F31-F23)</f>
        <v/>
      </c>
      <c r="O33" s="189"/>
    </row>
    <row r="34" spans="1:22" ht="12.75" customHeight="1" x14ac:dyDescent="0.2">
      <c r="A34" s="226"/>
      <c r="B34" s="226"/>
      <c r="C34" s="226"/>
      <c r="D34" s="226"/>
      <c r="E34" s="226"/>
    </row>
    <row r="35" spans="1:22" ht="13.95" customHeight="1" x14ac:dyDescent="0.25">
      <c r="A35" s="228" t="s">
        <v>146</v>
      </c>
      <c r="B35" s="226"/>
      <c r="C35" s="226"/>
      <c r="D35" s="226"/>
      <c r="E35" s="226"/>
    </row>
    <row r="36" spans="1:22" ht="12.75" customHeight="1" x14ac:dyDescent="0.2">
      <c r="A36" s="709"/>
      <c r="B36" s="710"/>
      <c r="C36" s="710"/>
      <c r="D36" s="710"/>
      <c r="E36" s="710"/>
      <c r="F36" s="711"/>
    </row>
    <row r="37" spans="1:22" ht="12.75" customHeight="1" x14ac:dyDescent="0.2">
      <c r="A37" s="712"/>
      <c r="B37" s="713"/>
      <c r="C37" s="713"/>
      <c r="D37" s="713"/>
      <c r="E37" s="713"/>
      <c r="F37" s="714"/>
    </row>
    <row r="38" spans="1:22" ht="12.75" customHeight="1" x14ac:dyDescent="0.2">
      <c r="A38" s="712"/>
      <c r="B38" s="713"/>
      <c r="C38" s="713"/>
      <c r="D38" s="713"/>
      <c r="E38" s="713"/>
      <c r="F38" s="714"/>
    </row>
    <row r="39" spans="1:22" ht="14.4" customHeight="1" x14ac:dyDescent="0.2">
      <c r="A39" s="712"/>
      <c r="B39" s="713"/>
      <c r="C39" s="713"/>
      <c r="D39" s="713"/>
      <c r="E39" s="713"/>
      <c r="F39" s="714"/>
      <c r="O39" s="191"/>
    </row>
    <row r="40" spans="1:22" ht="12.75" customHeight="1" x14ac:dyDescent="0.2">
      <c r="A40" s="712"/>
      <c r="B40" s="713"/>
      <c r="C40" s="713"/>
      <c r="D40" s="713"/>
      <c r="E40" s="713"/>
      <c r="F40" s="714"/>
    </row>
    <row r="41" spans="1:22" ht="12.6" x14ac:dyDescent="0.25">
      <c r="A41" s="712"/>
      <c r="B41" s="713"/>
      <c r="C41" s="713"/>
      <c r="D41" s="713"/>
      <c r="E41" s="713"/>
      <c r="F41" s="714"/>
      <c r="U41" s="190"/>
      <c r="V41" s="190"/>
    </row>
    <row r="42" spans="1:22" ht="13.95" customHeight="1" x14ac:dyDescent="0.2">
      <c r="A42" s="712"/>
      <c r="B42" s="713"/>
      <c r="C42" s="713"/>
      <c r="D42" s="713"/>
      <c r="E42" s="713"/>
      <c r="F42" s="714"/>
    </row>
    <row r="43" spans="1:22" ht="13.95" customHeight="1" x14ac:dyDescent="0.2">
      <c r="A43" s="715"/>
      <c r="B43" s="716"/>
      <c r="C43" s="716"/>
      <c r="D43" s="716"/>
      <c r="E43" s="716"/>
      <c r="F43" s="717"/>
    </row>
    <row r="44" spans="1:22" ht="12.6" x14ac:dyDescent="0.25">
      <c r="C44" s="190"/>
      <c r="D44" s="190"/>
      <c r="E44" s="190"/>
      <c r="U44" s="190"/>
      <c r="V44" s="190"/>
    </row>
    <row r="45" spans="1:22" ht="12.75" hidden="1" customHeight="1" x14ac:dyDescent="0.25">
      <c r="C45" s="190"/>
      <c r="D45" s="190"/>
      <c r="E45" s="190"/>
    </row>
    <row r="46" spans="1:22" ht="12.6" hidden="1" x14ac:dyDescent="0.25">
      <c r="C46" s="190"/>
      <c r="D46" s="190"/>
      <c r="E46" s="190"/>
    </row>
    <row r="47" spans="1:22" ht="12.6" hidden="1" x14ac:dyDescent="0.25">
      <c r="C47" s="190"/>
      <c r="D47" s="190"/>
      <c r="E47" s="190"/>
    </row>
    <row r="48" spans="1:22" ht="12.6" hidden="1" x14ac:dyDescent="0.25">
      <c r="C48" s="190"/>
      <c r="D48" s="190"/>
      <c r="E48" s="190"/>
    </row>
    <row r="49" spans="3:16" ht="12.6" hidden="1" x14ac:dyDescent="0.25">
      <c r="C49" s="190"/>
      <c r="D49" s="190"/>
      <c r="E49" s="190"/>
    </row>
    <row r="50" spans="3:16" ht="13.5" hidden="1" customHeight="1" x14ac:dyDescent="0.25">
      <c r="C50" s="190"/>
      <c r="D50" s="190"/>
      <c r="E50" s="190"/>
    </row>
    <row r="51" spans="3:16" ht="12.6" hidden="1" x14ac:dyDescent="0.25">
      <c r="C51" s="190"/>
      <c r="D51" s="190"/>
      <c r="E51" s="190"/>
      <c r="O51" s="192"/>
      <c r="P51" s="192"/>
    </row>
    <row r="52" spans="3:16" ht="12.6" hidden="1" x14ac:dyDescent="0.25">
      <c r="C52" s="190"/>
      <c r="D52" s="190"/>
      <c r="E52" s="190"/>
    </row>
    <row r="53" spans="3:16" ht="15" hidden="1" customHeight="1" x14ac:dyDescent="0.25">
      <c r="C53" s="190"/>
      <c r="D53" s="190"/>
      <c r="E53" s="190"/>
    </row>
    <row r="54" spans="3:16" ht="12.6" hidden="1" x14ac:dyDescent="0.25">
      <c r="C54" s="190"/>
      <c r="D54" s="190"/>
      <c r="E54" s="190"/>
    </row>
    <row r="55" spans="3:16" ht="12.6" hidden="1" x14ac:dyDescent="0.25">
      <c r="C55" s="190"/>
      <c r="D55" s="190"/>
      <c r="E55" s="190"/>
    </row>
    <row r="56" spans="3:16" ht="12.6" hidden="1" x14ac:dyDescent="0.25">
      <c r="C56" s="190"/>
      <c r="D56" s="190"/>
      <c r="E56" s="190"/>
    </row>
    <row r="57" spans="3:16" ht="12.6" hidden="1" x14ac:dyDescent="0.25">
      <c r="C57" s="190"/>
      <c r="D57" s="190"/>
      <c r="E57" s="190"/>
    </row>
    <row r="58" spans="3:16" ht="12.6" hidden="1" x14ac:dyDescent="0.25">
      <c r="C58" s="190"/>
      <c r="D58" s="190"/>
      <c r="E58" s="190"/>
    </row>
    <row r="59" spans="3:16" ht="12.6" hidden="1" x14ac:dyDescent="0.25">
      <c r="C59" s="190"/>
      <c r="D59" s="190"/>
      <c r="E59" s="190"/>
    </row>
    <row r="60" spans="3:16" ht="12.6" hidden="1" x14ac:dyDescent="0.25">
      <c r="C60" s="190"/>
      <c r="D60" s="190"/>
      <c r="E60" s="190"/>
    </row>
    <row r="61" spans="3:16" ht="12.75" hidden="1" customHeight="1" x14ac:dyDescent="0.25">
      <c r="C61" s="190"/>
      <c r="D61" s="190"/>
      <c r="E61" s="190"/>
      <c r="L61" s="193"/>
      <c r="M61" s="194"/>
    </row>
    <row r="62" spans="3:16" ht="12.75" hidden="1" customHeight="1" x14ac:dyDescent="0.25">
      <c r="C62" s="190"/>
      <c r="D62" s="190"/>
      <c r="E62" s="190"/>
      <c r="G62" s="190"/>
      <c r="H62" s="190"/>
      <c r="I62" s="190"/>
      <c r="J62" s="190"/>
      <c r="K62" s="190"/>
      <c r="L62" s="193"/>
      <c r="M62" s="194"/>
    </row>
    <row r="63" spans="3:16" ht="12.6" hidden="1" x14ac:dyDescent="0.25">
      <c r="C63" s="190"/>
      <c r="D63" s="190"/>
      <c r="E63" s="190"/>
      <c r="G63" s="190"/>
      <c r="H63" s="190"/>
      <c r="I63" s="190"/>
      <c r="J63" s="190"/>
      <c r="K63" s="190"/>
      <c r="L63" s="193"/>
      <c r="M63" s="194"/>
    </row>
    <row r="64" spans="3:16" ht="12.6" hidden="1" x14ac:dyDescent="0.25">
      <c r="C64" s="190"/>
      <c r="D64" s="190"/>
      <c r="E64" s="190"/>
      <c r="G64" s="190"/>
      <c r="H64" s="190"/>
      <c r="I64" s="190"/>
      <c r="J64" s="190"/>
      <c r="K64" s="190"/>
      <c r="L64" s="193"/>
      <c r="M64" s="194"/>
    </row>
    <row r="65" spans="3:13" ht="12.6" hidden="1" x14ac:dyDescent="0.25">
      <c r="C65" s="190"/>
      <c r="D65" s="190"/>
      <c r="E65" s="190"/>
      <c r="G65" s="190"/>
      <c r="H65" s="190"/>
      <c r="I65" s="190"/>
      <c r="J65" s="190"/>
      <c r="K65" s="190"/>
      <c r="L65" s="193"/>
      <c r="M65" s="194"/>
    </row>
    <row r="66" spans="3:13" ht="23.25" hidden="1" customHeight="1" x14ac:dyDescent="0.25">
      <c r="G66" s="190"/>
      <c r="H66" s="190"/>
      <c r="I66" s="190"/>
      <c r="J66" s="190"/>
      <c r="K66" s="190"/>
      <c r="L66" s="193"/>
      <c r="M66" s="194"/>
    </row>
    <row r="67" spans="3:13" ht="23.25" hidden="1" customHeight="1" x14ac:dyDescent="0.25">
      <c r="G67" s="190"/>
      <c r="H67" s="190"/>
      <c r="I67" s="190"/>
      <c r="J67" s="190"/>
      <c r="K67" s="190"/>
      <c r="L67" s="193"/>
      <c r="M67" s="194"/>
    </row>
    <row r="68" spans="3:13" ht="24" hidden="1" customHeight="1" x14ac:dyDescent="0.25">
      <c r="G68" s="190"/>
      <c r="H68" s="190"/>
      <c r="I68" s="190"/>
      <c r="J68" s="190"/>
      <c r="K68" s="190"/>
      <c r="L68" s="190"/>
      <c r="M68" s="194"/>
    </row>
    <row r="69" spans="3:13" ht="24" hidden="1" customHeight="1" x14ac:dyDescent="0.25">
      <c r="G69" s="190"/>
      <c r="H69" s="190"/>
      <c r="I69" s="190"/>
      <c r="J69" s="190"/>
      <c r="K69" s="190"/>
      <c r="L69" s="190"/>
      <c r="M69" s="194"/>
    </row>
    <row r="70" spans="3:13" ht="24" hidden="1" customHeight="1" x14ac:dyDescent="0.25">
      <c r="G70" s="190"/>
      <c r="H70" s="190"/>
      <c r="I70" s="190"/>
      <c r="J70" s="190"/>
      <c r="K70" s="190"/>
      <c r="L70" s="190"/>
      <c r="M70" s="194"/>
    </row>
    <row r="71" spans="3:13" ht="24" hidden="1" customHeight="1" x14ac:dyDescent="0.25">
      <c r="G71" s="190"/>
      <c r="H71" s="190"/>
      <c r="I71" s="190"/>
      <c r="J71" s="190"/>
      <c r="K71" s="190"/>
      <c r="L71" s="190"/>
      <c r="M71" s="194"/>
    </row>
    <row r="72" spans="3:13" ht="19.5" hidden="1" customHeight="1" x14ac:dyDescent="0.25">
      <c r="G72" s="190"/>
      <c r="H72" s="190"/>
      <c r="I72" s="190"/>
      <c r="J72" s="190"/>
      <c r="K72" s="190"/>
      <c r="L72" s="190"/>
      <c r="M72" s="194"/>
    </row>
    <row r="73" spans="3:13" ht="13.2" hidden="1" x14ac:dyDescent="0.25">
      <c r="G73" s="195"/>
      <c r="H73" s="195"/>
      <c r="I73" s="196"/>
      <c r="J73" s="197"/>
      <c r="K73" s="197"/>
      <c r="L73" s="198"/>
    </row>
    <row r="74" spans="3:13" ht="13.2" hidden="1" x14ac:dyDescent="0.25">
      <c r="G74" s="195"/>
      <c r="H74" s="195"/>
      <c r="I74" s="196"/>
      <c r="J74" s="197"/>
      <c r="K74" s="197"/>
      <c r="L74" s="198"/>
    </row>
    <row r="75" spans="3:13" ht="13.2" hidden="1" x14ac:dyDescent="0.25">
      <c r="G75" s="195"/>
      <c r="H75" s="195"/>
      <c r="I75" s="196"/>
      <c r="J75" s="197"/>
      <c r="K75" s="197"/>
      <c r="L75" s="198"/>
    </row>
    <row r="76" spans="3:13" ht="13.2" hidden="1" x14ac:dyDescent="0.25">
      <c r="G76" s="195"/>
      <c r="H76" s="195"/>
      <c r="I76" s="196"/>
      <c r="J76" s="197"/>
      <c r="K76" s="197"/>
      <c r="L76" s="198"/>
    </row>
    <row r="77" spans="3:13" ht="13.2" hidden="1" x14ac:dyDescent="0.25">
      <c r="G77" s="195"/>
      <c r="H77" s="195"/>
      <c r="I77" s="196"/>
      <c r="J77" s="197"/>
      <c r="K77" s="197"/>
    </row>
    <row r="78" spans="3:13" ht="13.2" hidden="1" x14ac:dyDescent="0.25">
      <c r="G78" s="195"/>
      <c r="H78" s="195"/>
      <c r="I78" s="196"/>
      <c r="J78" s="197"/>
      <c r="K78" s="197"/>
    </row>
    <row r="79" spans="3:13" ht="13.2" hidden="1" x14ac:dyDescent="0.25">
      <c r="G79" s="195"/>
      <c r="H79" s="195"/>
      <c r="I79" s="196"/>
      <c r="J79" s="197"/>
      <c r="K79" s="197"/>
    </row>
    <row r="80" spans="3:13" ht="13.2" hidden="1" x14ac:dyDescent="0.25">
      <c r="G80" s="195"/>
      <c r="H80" s="195"/>
      <c r="I80" s="195"/>
      <c r="J80" s="197"/>
      <c r="K80" s="197"/>
    </row>
    <row r="81" spans="7:11" ht="13.2" hidden="1" x14ac:dyDescent="0.25">
      <c r="G81" s="199"/>
      <c r="H81" s="199"/>
      <c r="I81" s="199"/>
      <c r="J81" s="199"/>
      <c r="K81" s="199"/>
    </row>
    <row r="82" spans="7:11" ht="13.2" hidden="1" x14ac:dyDescent="0.25">
      <c r="G82" s="199"/>
      <c r="H82" s="199"/>
      <c r="I82" s="199"/>
      <c r="J82" s="199"/>
      <c r="K82" s="199"/>
    </row>
  </sheetData>
  <sheetProtection algorithmName="SHA-512" hashValue="Muzl3ZX8YJF5BvKh7uoLY1mrKrw1n1fEjuXdhQ+hxDS9EvVEalN7rsVHqnXnpcxiFwNS5OyN+jeQ0r8Rx+cZIA==" saltValue="poinwc7MAQlbD2vNDWt1fw==" spinCount="100000" sheet="1" objects="1" formatCells="0" formatColumns="0" formatRows="0"/>
  <mergeCells count="8">
    <mergeCell ref="A2:F2"/>
    <mergeCell ref="A36:F43"/>
    <mergeCell ref="C28:E28"/>
    <mergeCell ref="C29:E29"/>
    <mergeCell ref="C30:E30"/>
    <mergeCell ref="A8:B8"/>
    <mergeCell ref="D8:E8"/>
    <mergeCell ref="A14:E14"/>
  </mergeCells>
  <phoneticPr fontId="9" type="noConversion"/>
  <printOptions horizontalCentered="1" gridLinesSet="0"/>
  <pageMargins left="0.25" right="0.25" top="0.25" bottom="0.25" header="0.25" footer="0.25"/>
  <pageSetup scale="88" orientation="landscape" r:id="rId1"/>
  <headerFooter alignWithMargins="0">
    <oddFooter>&amp;L&amp;1#&amp;"Calibri"&amp;9&amp;K0000FFFHLBank San Francisco | Confidential</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48"/>
  <sheetViews>
    <sheetView showGridLines="0" zoomScaleNormal="100" zoomScaleSheetLayoutView="100" workbookViewId="0">
      <selection activeCell="B20" sqref="B20"/>
    </sheetView>
  </sheetViews>
  <sheetFormatPr defaultColWidth="0" defaultRowHeight="13.2" zeroHeight="1" x14ac:dyDescent="0.25"/>
  <cols>
    <col min="1" max="1" width="50.33203125" style="21" customWidth="1"/>
    <col min="2" max="2" width="13.44140625" style="21" customWidth="1"/>
    <col min="3" max="4" width="36.44140625" style="21" customWidth="1"/>
    <col min="5" max="5" width="12.88671875" style="21" customWidth="1"/>
    <col min="6" max="6" width="40.109375" style="21" customWidth="1"/>
    <col min="7" max="7" width="3.5546875" style="21" customWidth="1"/>
    <col min="8" max="8" width="2" style="21" hidden="1"/>
    <col min="9" max="10" width="1.33203125" style="21" hidden="1"/>
    <col min="11" max="11" width="2" style="21" hidden="1"/>
    <col min="12" max="16383" width="9.109375" style="21" hidden="1"/>
    <col min="16384" max="16384" width="1.33203125" style="21" hidden="1"/>
  </cols>
  <sheetData>
    <row r="1" spans="1:8" ht="21.75" customHeight="1" x14ac:dyDescent="0.35">
      <c r="A1" s="737" t="s">
        <v>1350</v>
      </c>
      <c r="B1" s="738"/>
      <c r="C1" s="738"/>
      <c r="D1" s="738"/>
      <c r="E1" s="738"/>
      <c r="F1" s="738"/>
    </row>
    <row r="2" spans="1:8" ht="25.5" customHeight="1" x14ac:dyDescent="0.25">
      <c r="A2" s="741" t="str">
        <f>'Home Buyer Information'!B2</f>
        <v>Version 4.9 Updated 1/1/26</v>
      </c>
      <c r="B2" s="741"/>
      <c r="C2" s="741"/>
      <c r="D2" s="741"/>
      <c r="E2" s="741"/>
      <c r="F2" s="741"/>
      <c r="G2" s="378"/>
    </row>
    <row r="3" spans="1:8" s="22" customFormat="1" hidden="1" x14ac:dyDescent="0.25">
      <c r="A3" s="34" t="s">
        <v>85</v>
      </c>
      <c r="B3" s="739" t="str">
        <f>IF('Home Buyer Information'!C3="","",'Home Buyer Information'!C3)</f>
        <v/>
      </c>
      <c r="C3" s="740"/>
      <c r="D3" s="743" t="s">
        <v>86</v>
      </c>
      <c r="E3" s="744"/>
      <c r="F3" s="390" t="str">
        <f>IF('Home Buyer Information'!C4="","",'Home Buyer Information'!C4)</f>
        <v/>
      </c>
    </row>
    <row r="4" spans="1:8" s="22" customFormat="1" hidden="1" x14ac:dyDescent="0.25">
      <c r="A4" s="742"/>
      <c r="B4" s="742"/>
      <c r="C4" s="742"/>
      <c r="D4" s="742"/>
      <c r="E4" s="742"/>
      <c r="F4" s="742"/>
    </row>
    <row r="5" spans="1:8" s="23" customFormat="1" ht="26.25" customHeight="1" x14ac:dyDescent="0.25">
      <c r="A5" s="67" t="s">
        <v>44</v>
      </c>
      <c r="B5" s="68" t="s">
        <v>69</v>
      </c>
      <c r="C5" s="68" t="s">
        <v>70</v>
      </c>
      <c r="D5" s="68" t="s">
        <v>71</v>
      </c>
      <c r="E5" s="68" t="s">
        <v>74</v>
      </c>
      <c r="F5" s="68" t="s">
        <v>45</v>
      </c>
    </row>
    <row r="6" spans="1:8" ht="56.25" customHeight="1" x14ac:dyDescent="0.25">
      <c r="A6" s="380" t="s">
        <v>443</v>
      </c>
      <c r="B6" s="282" t="str">
        <f>IF('Development Budget'!J3="","",'Development Budget'!J3)</f>
        <v/>
      </c>
      <c r="C6" s="731" t="s">
        <v>485</v>
      </c>
      <c r="D6" s="732"/>
      <c r="E6" s="733"/>
      <c r="F6" s="729"/>
    </row>
    <row r="7" spans="1:8" ht="56.25" customHeight="1" x14ac:dyDescent="0.25">
      <c r="A7" s="395" t="s">
        <v>1961</v>
      </c>
      <c r="B7" s="362">
        <f>IF('Development Budget'!F41=0,"",SUM('Development Budget'!F22,'Development Budget'!F23,'Development Budget'!F25))</f>
        <v>0</v>
      </c>
      <c r="C7" s="734"/>
      <c r="D7" s="735"/>
      <c r="E7" s="736"/>
      <c r="F7" s="730"/>
    </row>
    <row r="8" spans="1:8" ht="56.25" customHeight="1" x14ac:dyDescent="0.25">
      <c r="A8" s="379" t="s">
        <v>1351</v>
      </c>
      <c r="B8" s="283">
        <f>IF(AND('Development Budget'!F43="",'Development Budget'!E7=""),0,('Development Budget'!F22+'Development Budget'!F23+'Development Budget'!F25)/'Development Budget'!E7)</f>
        <v>0</v>
      </c>
      <c r="C8" s="391" t="s">
        <v>46</v>
      </c>
      <c r="D8" s="392" t="b">
        <f>IF(B6="Apartments",(VLOOKUP(H8,'Cost Estimates by City Zip'!A14:G922,4)),IF(B6="Condos",(VLOOKUP(H8,'Cost Estimates by City Zip'!A14:G922,5)),IF(B6="Single Family Homes",(VLOOKUP(H8,'Cost Estimates by City Zip'!A14:G922,6)),IF(B6="Townhomes",(VLOOKUP(H8,'Cost Estimates by City Zip'!A14:G922,7,FALSE))))))</f>
        <v>0</v>
      </c>
      <c r="E8" s="393" t="str" cm="1">
        <f t="array" ref="E8">_xlfn.IFS(B6="","No",B8&gt;D8,"No",B8&lt;=D8,"Yes")</f>
        <v>No</v>
      </c>
      <c r="F8" s="730"/>
      <c r="H8" s="21" t="str">
        <f>LEFT('Home Buyer Information'!I4,3)</f>
        <v/>
      </c>
    </row>
    <row r="9" spans="1:8" ht="25.5" customHeight="1" x14ac:dyDescent="0.25">
      <c r="A9" s="747" t="s">
        <v>106</v>
      </c>
      <c r="B9" s="749">
        <f>'Development Budget'!E40</f>
        <v>0</v>
      </c>
      <c r="C9" s="772">
        <v>0</v>
      </c>
      <c r="D9" s="359" t="s">
        <v>107</v>
      </c>
      <c r="E9" s="756" t="str">
        <f>IF(B11&lt;=D10, "Yes","No")</f>
        <v>Yes</v>
      </c>
      <c r="F9" s="750"/>
      <c r="G9" s="746"/>
    </row>
    <row r="10" spans="1:8" ht="13.5" customHeight="1" x14ac:dyDescent="0.25">
      <c r="A10" s="748"/>
      <c r="B10" s="749"/>
      <c r="C10" s="772"/>
      <c r="D10" s="61">
        <v>0.17</v>
      </c>
      <c r="E10" s="757"/>
      <c r="F10" s="751"/>
      <c r="G10" s="746"/>
    </row>
    <row r="11" spans="1:8" ht="61.95" customHeight="1" x14ac:dyDescent="0.25">
      <c r="A11" s="747" t="s">
        <v>464</v>
      </c>
      <c r="B11" s="754">
        <f>IF('Development Budget'!E40&gt;0,('Development Budget'!E40/('Development Budget'!E43-'Development Budget'!E40)),0)</f>
        <v>0</v>
      </c>
      <c r="C11" s="772"/>
      <c r="D11" s="759" t="s">
        <v>2006</v>
      </c>
      <c r="E11" s="757"/>
      <c r="F11" s="751"/>
      <c r="G11" s="746"/>
    </row>
    <row r="12" spans="1:8" ht="13.5" hidden="1" customHeight="1" thickBot="1" x14ac:dyDescent="0.3">
      <c r="A12" s="753"/>
      <c r="B12" s="755"/>
      <c r="C12" s="772"/>
      <c r="D12" s="759"/>
      <c r="E12" s="757"/>
      <c r="F12" s="751"/>
      <c r="G12" s="746"/>
    </row>
    <row r="13" spans="1:8" ht="3" customHeight="1" x14ac:dyDescent="0.25">
      <c r="A13" s="753"/>
      <c r="B13" s="755"/>
      <c r="C13" s="772"/>
      <c r="D13" s="759"/>
      <c r="E13" s="757"/>
      <c r="F13" s="751"/>
      <c r="G13" s="746"/>
    </row>
    <row r="14" spans="1:8" ht="46.8" customHeight="1" x14ac:dyDescent="0.25">
      <c r="A14" s="748"/>
      <c r="B14" s="755"/>
      <c r="C14" s="772"/>
      <c r="D14" s="760"/>
      <c r="E14" s="758"/>
      <c r="F14" s="752"/>
      <c r="G14" s="746"/>
    </row>
    <row r="15" spans="1:8" ht="25.5" customHeight="1" x14ac:dyDescent="0.25">
      <c r="A15" s="400" t="s">
        <v>235</v>
      </c>
      <c r="B15" s="401">
        <f>COUNTIF('Home Buyer Information'!T20:T219,"&lt;15")</f>
        <v>0</v>
      </c>
      <c r="C15" s="533" t="s">
        <v>75</v>
      </c>
      <c r="D15" s="773"/>
      <c r="E15" s="402" t="str">
        <f>IF(B15&gt;0,"No","Yes")</f>
        <v>Yes</v>
      </c>
      <c r="F15" s="416"/>
      <c r="G15" s="73"/>
    </row>
    <row r="16" spans="1:8" ht="19.5" customHeight="1" x14ac:dyDescent="0.25">
      <c r="A16" s="763" t="s">
        <v>76</v>
      </c>
      <c r="B16" s="394">
        <f>MAX('Home Buyer Information'!U20:U219)</f>
        <v>0</v>
      </c>
      <c r="C16" s="765" t="s">
        <v>47</v>
      </c>
      <c r="D16" s="766"/>
      <c r="E16" s="767"/>
      <c r="F16" s="729"/>
      <c r="G16" s="73"/>
    </row>
    <row r="17" spans="1:11" s="268" customFormat="1" ht="18" customHeight="1" x14ac:dyDescent="0.25">
      <c r="A17" s="764"/>
      <c r="B17" s="394">
        <f>MIN('Home Buyer Information'!U20:U219)</f>
        <v>0</v>
      </c>
      <c r="C17" s="768"/>
      <c r="D17" s="769"/>
      <c r="E17" s="770"/>
      <c r="F17" s="771"/>
    </row>
    <row r="18" spans="1:11" ht="40.5" customHeight="1" x14ac:dyDescent="0.25">
      <c r="A18" s="395" t="s">
        <v>153</v>
      </c>
      <c r="B18" s="396">
        <f>SUM('Home Buyer Information'!AM20:AM219)</f>
        <v>0</v>
      </c>
      <c r="C18" s="397">
        <v>0.35</v>
      </c>
      <c r="D18" s="398" t="s">
        <v>46</v>
      </c>
      <c r="E18" s="399" t="str">
        <f>IF(B18&gt;0,"No", "Yes")</f>
        <v>Yes</v>
      </c>
      <c r="F18" s="416"/>
    </row>
    <row r="19" spans="1:11" ht="15.6" x14ac:dyDescent="0.3">
      <c r="A19" s="474" t="s">
        <v>2000</v>
      </c>
      <c r="B19" s="475"/>
      <c r="C19" s="475"/>
      <c r="D19" s="475"/>
      <c r="E19" s="475"/>
      <c r="F19" s="476"/>
    </row>
    <row r="20" spans="1:11" ht="44.4" customHeight="1" x14ac:dyDescent="0.25">
      <c r="A20" s="477" t="s">
        <v>2001</v>
      </c>
      <c r="B20" s="479">
        <f>B7</f>
        <v>0</v>
      </c>
      <c r="C20" s="761" t="s">
        <v>2002</v>
      </c>
      <c r="D20" s="762"/>
      <c r="E20" s="393" t="str">
        <f>IF(B20&gt;25000,"Yes","No")</f>
        <v>No</v>
      </c>
      <c r="F20" s="478"/>
    </row>
    <row r="21" spans="1:11" ht="44.4" customHeight="1" x14ac:dyDescent="0.25">
      <c r="A21" s="490" t="s">
        <v>2007</v>
      </c>
      <c r="B21" s="511">
        <f>K21</f>
        <v>0</v>
      </c>
      <c r="C21" s="745" t="s">
        <v>2008</v>
      </c>
      <c r="D21" s="745"/>
      <c r="E21" s="393" t="str">
        <f>IF(B21&gt;(0.5*'Development Budget'!E43),"No","Yes")</f>
        <v>Yes</v>
      </c>
      <c r="F21" s="478"/>
      <c r="H21" s="21" cm="1">
        <f t="array" ref="H21:I21">'Home Buyer Information'!R4:S4</f>
        <v>0</v>
      </c>
      <c r="I21" s="21">
        <v>0</v>
      </c>
      <c r="K21" s="21">
        <f>H21</f>
        <v>0</v>
      </c>
    </row>
    <row r="22" spans="1:11" x14ac:dyDescent="0.25">
      <c r="A22" s="8"/>
      <c r="B22" s="25"/>
      <c r="C22" s="24"/>
      <c r="D22" s="24"/>
      <c r="E22" s="24"/>
    </row>
    <row r="23" spans="1:11" hidden="1" x14ac:dyDescent="0.25">
      <c r="A23" s="8"/>
      <c r="B23" s="25"/>
      <c r="C23" s="24"/>
      <c r="D23" s="24"/>
      <c r="E23" s="24"/>
    </row>
    <row r="24" spans="1:11" hidden="1" x14ac:dyDescent="0.25">
      <c r="A24" s="24"/>
      <c r="B24" s="25"/>
      <c r="C24" s="24"/>
      <c r="D24" s="24"/>
      <c r="E24" s="24"/>
    </row>
    <row r="25" spans="1:11" ht="13.5" hidden="1" customHeight="1" x14ac:dyDescent="0.25">
      <c r="A25" s="26"/>
    </row>
    <row r="26" spans="1:11" hidden="1" x14ac:dyDescent="0.25">
      <c r="A26" s="24"/>
      <c r="B26" s="25"/>
      <c r="C26" s="24"/>
      <c r="D26" s="24"/>
      <c r="E26" s="24"/>
    </row>
    <row r="27" spans="1:11" hidden="1" x14ac:dyDescent="0.25">
      <c r="A27" s="24"/>
      <c r="B27" s="25"/>
      <c r="C27" s="24"/>
      <c r="D27" s="24"/>
      <c r="E27" s="24"/>
    </row>
    <row r="28" spans="1:11" hidden="1" x14ac:dyDescent="0.25">
      <c r="A28" s="24"/>
      <c r="B28" s="25"/>
      <c r="C28" s="24"/>
      <c r="D28" s="24"/>
      <c r="E28" s="24"/>
    </row>
    <row r="29" spans="1:11" hidden="1" x14ac:dyDescent="0.25">
      <c r="A29" s="24"/>
      <c r="B29" s="25"/>
      <c r="C29" s="24"/>
      <c r="D29" s="24"/>
      <c r="E29" s="24"/>
    </row>
    <row r="30" spans="1:11" hidden="1" x14ac:dyDescent="0.25">
      <c r="A30" s="24"/>
      <c r="B30" s="25"/>
      <c r="C30" s="24"/>
      <c r="D30" s="24"/>
      <c r="E30" s="24"/>
    </row>
    <row r="31" spans="1:11" hidden="1" x14ac:dyDescent="0.25">
      <c r="A31" s="24"/>
      <c r="B31" s="25"/>
      <c r="C31" s="24"/>
      <c r="D31" s="24"/>
      <c r="E31" s="24"/>
    </row>
    <row r="32" spans="1:11" hidden="1" x14ac:dyDescent="0.25">
      <c r="A32" s="24"/>
      <c r="B32" s="25"/>
      <c r="C32" s="24"/>
      <c r="D32" s="24"/>
      <c r="E32" s="24"/>
    </row>
    <row r="33" spans="1:5" hidden="1" x14ac:dyDescent="0.25">
      <c r="A33" s="24"/>
      <c r="B33" s="25"/>
      <c r="C33" s="24"/>
      <c r="D33" s="24"/>
      <c r="E33" s="24"/>
    </row>
    <row r="34" spans="1:5" hidden="1" x14ac:dyDescent="0.25">
      <c r="A34" s="24"/>
      <c r="B34" s="25"/>
      <c r="C34" s="24"/>
      <c r="D34" s="24"/>
      <c r="E34" s="24"/>
    </row>
    <row r="35" spans="1:5" hidden="1" x14ac:dyDescent="0.25">
      <c r="A35" s="24"/>
      <c r="B35" s="25"/>
      <c r="C35" s="24"/>
      <c r="D35" s="24"/>
      <c r="E35" s="24"/>
    </row>
    <row r="36" spans="1:5" hidden="1" x14ac:dyDescent="0.25">
      <c r="A36" s="24"/>
      <c r="B36" s="25"/>
      <c r="C36" s="24"/>
      <c r="D36" s="24"/>
      <c r="E36" s="24"/>
    </row>
    <row r="37" spans="1:5" hidden="1" x14ac:dyDescent="0.25">
      <c r="A37" s="24"/>
      <c r="B37" s="25"/>
      <c r="C37" s="24"/>
      <c r="D37" s="24"/>
      <c r="E37" s="24"/>
    </row>
    <row r="38" spans="1:5" hidden="1" x14ac:dyDescent="0.25">
      <c r="A38" s="24"/>
      <c r="B38" s="25"/>
      <c r="C38" s="24"/>
      <c r="D38" s="24"/>
      <c r="E38" s="24"/>
    </row>
    <row r="46" spans="1:5" ht="34.950000000000003" hidden="1" customHeight="1" x14ac:dyDescent="0.25"/>
    <row r="48" spans="1:5" x14ac:dyDescent="0.25"/>
  </sheetData>
  <sheetProtection algorithmName="SHA-512" hashValue="BIUHx85+C3x6wGU/YbRig6NBL8WygA6PxGJj0Ge9hYsLbMPlU6zknkfIiQAAzyUkrwSQI7XqMpznr94ifSvX1Q==" saltValue="XD9pQq5NOpO4mZ67f4ObQA==" spinCount="100000" sheet="1" formatCells="0" formatColumns="0" formatRows="0"/>
  <mergeCells count="22">
    <mergeCell ref="C21:D21"/>
    <mergeCell ref="G9:G14"/>
    <mergeCell ref="A9:A10"/>
    <mergeCell ref="B9:B10"/>
    <mergeCell ref="F9:F14"/>
    <mergeCell ref="A11:A14"/>
    <mergeCell ref="B11:B14"/>
    <mergeCell ref="E9:E14"/>
    <mergeCell ref="D11:D14"/>
    <mergeCell ref="C20:D20"/>
    <mergeCell ref="A16:A17"/>
    <mergeCell ref="C16:E17"/>
    <mergeCell ref="F16:F17"/>
    <mergeCell ref="C9:C14"/>
    <mergeCell ref="C15:D15"/>
    <mergeCell ref="F6:F8"/>
    <mergeCell ref="C6:E7"/>
    <mergeCell ref="A1:F1"/>
    <mergeCell ref="B3:C3"/>
    <mergeCell ref="A2:F2"/>
    <mergeCell ref="A4:F4"/>
    <mergeCell ref="D3:E3"/>
  </mergeCells>
  <phoneticPr fontId="0" type="noConversion"/>
  <conditionalFormatting sqref="D8">
    <cfRule type="cellIs" dxfId="1" priority="2" operator="equal">
      <formula>FALSE</formula>
    </cfRule>
  </conditionalFormatting>
  <conditionalFormatting sqref="E1:E5 E8:E18 E20:E1048576">
    <cfRule type="containsText" dxfId="0" priority="3" stopIfTrue="1" operator="containsText" text="No">
      <formula>NOT(ISERROR(SEARCH("No",E1)))</formula>
    </cfRule>
  </conditionalFormatting>
  <printOptions horizontalCentered="1"/>
  <pageMargins left="0.25" right="0.25" top="0.25" bottom="0.25" header="0.25" footer="0.25"/>
  <pageSetup scale="70" orientation="landscape" r:id="rId1"/>
  <headerFooter alignWithMargins="0">
    <oddFooter>&amp;L&amp;1#&amp;"Calibri"&amp;9&amp;K0000FFFHLBank San Francisco | Confidential</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FF6B2-C4C1-4D9A-9A5B-447C20D8EC6F}">
  <sheetPr>
    <pageSetUpPr autoPageBreaks="0"/>
  </sheetPr>
  <dimension ref="A1:M923"/>
  <sheetViews>
    <sheetView zoomScaleNormal="100" workbookViewId="0">
      <selection activeCell="M1" sqref="M1"/>
    </sheetView>
  </sheetViews>
  <sheetFormatPr defaultColWidth="0" defaultRowHeight="12.75" customHeight="1" zeroHeight="1" x14ac:dyDescent="0.25"/>
  <cols>
    <col min="1" max="1" width="13.44140625" style="411" customWidth="1"/>
    <col min="2" max="2" width="8.6640625" style="412" customWidth="1"/>
    <col min="3" max="3" width="22.5546875" style="412" customWidth="1"/>
    <col min="4" max="4" width="15.33203125" style="412" customWidth="1"/>
    <col min="5" max="5" width="15.109375" style="412" customWidth="1"/>
    <col min="6" max="7" width="15.33203125" style="412" customWidth="1"/>
    <col min="8" max="8" width="15.33203125" style="412" hidden="1" customWidth="1"/>
    <col min="9" max="9" width="14.44140625" style="412" hidden="1" customWidth="1"/>
    <col min="10" max="10" width="16.6640625" style="412" hidden="1" customWidth="1"/>
    <col min="11" max="11" width="15.44140625" style="412" hidden="1" customWidth="1"/>
    <col min="12" max="12" width="17.44140625" style="412" hidden="1" customWidth="1"/>
    <col min="13" max="13" width="4" style="412" customWidth="1"/>
    <col min="14" max="16384" width="0" style="412" hidden="1"/>
  </cols>
  <sheetData>
    <row r="1" spans="1:13" ht="13.2" x14ac:dyDescent="0.25"/>
    <row r="2" spans="1:13" ht="13.2" x14ac:dyDescent="0.25"/>
    <row r="3" spans="1:13" ht="13.2" x14ac:dyDescent="0.25"/>
    <row r="4" spans="1:13" ht="13.2" x14ac:dyDescent="0.25"/>
    <row r="5" spans="1:13" ht="13.2" x14ac:dyDescent="0.25"/>
    <row r="6" spans="1:13" ht="13.2" x14ac:dyDescent="0.25">
      <c r="A6" s="774" t="s">
        <v>1993</v>
      </c>
      <c r="B6" s="774"/>
      <c r="C6" s="774"/>
      <c r="D6" s="774"/>
      <c r="E6" s="774"/>
      <c r="F6" s="774"/>
      <c r="G6" s="774"/>
      <c r="H6" s="774"/>
      <c r="I6" s="774"/>
      <c r="J6" s="774"/>
      <c r="K6" s="774"/>
      <c r="L6" s="413"/>
    </row>
    <row r="7" spans="1:13" ht="13.2" x14ac:dyDescent="0.25">
      <c r="A7" s="774" t="s">
        <v>303</v>
      </c>
      <c r="B7" s="774"/>
      <c r="C7" s="774"/>
      <c r="D7" s="774"/>
      <c r="E7" s="774"/>
      <c r="F7" s="774"/>
      <c r="G7" s="774"/>
      <c r="H7" s="774"/>
      <c r="I7" s="774"/>
      <c r="J7" s="774"/>
      <c r="K7" s="774"/>
      <c r="L7" s="413"/>
    </row>
    <row r="8" spans="1:13" ht="13.2" x14ac:dyDescent="0.25"/>
    <row r="9" spans="1:13" ht="13.2" x14ac:dyDescent="0.25">
      <c r="A9" s="775" t="s">
        <v>489</v>
      </c>
      <c r="B9" s="775"/>
      <c r="C9" s="775"/>
      <c r="D9" s="775"/>
      <c r="E9" s="775"/>
      <c r="F9" s="775"/>
      <c r="G9" s="775"/>
      <c r="H9" s="775"/>
      <c r="I9" s="775"/>
      <c r="J9" s="775"/>
      <c r="K9" s="775"/>
      <c r="L9" s="411"/>
    </row>
    <row r="10" spans="1:13" ht="13.2" x14ac:dyDescent="0.25"/>
    <row r="11" spans="1:13" ht="13.2" x14ac:dyDescent="0.25">
      <c r="A11" s="414" t="s">
        <v>490</v>
      </c>
    </row>
    <row r="12" spans="1:13" ht="13.2" x14ac:dyDescent="0.25"/>
    <row r="13" spans="1:13" ht="39" customHeight="1" x14ac:dyDescent="0.25">
      <c r="A13" s="417" t="s">
        <v>304</v>
      </c>
      <c r="B13" s="417" t="s">
        <v>305</v>
      </c>
      <c r="C13" s="417" t="s">
        <v>306</v>
      </c>
      <c r="D13" s="418" t="s">
        <v>307</v>
      </c>
      <c r="E13" s="418" t="s">
        <v>184</v>
      </c>
      <c r="F13" s="418" t="s">
        <v>491</v>
      </c>
      <c r="G13" s="418" t="s">
        <v>186</v>
      </c>
      <c r="H13" s="418" t="s">
        <v>492</v>
      </c>
      <c r="I13" s="418" t="s">
        <v>493</v>
      </c>
      <c r="J13" s="418" t="s">
        <v>494</v>
      </c>
      <c r="K13" s="419" t="s">
        <v>495</v>
      </c>
      <c r="L13" s="420"/>
      <c r="M13" s="421"/>
    </row>
    <row r="14" spans="1:13" ht="13.2" x14ac:dyDescent="0.25">
      <c r="A14" s="450" t="s">
        <v>1354</v>
      </c>
      <c r="B14" s="451" t="s">
        <v>1355</v>
      </c>
      <c r="C14" s="452" t="s">
        <v>1356</v>
      </c>
      <c r="D14" s="453">
        <v>328.61400000000009</v>
      </c>
      <c r="E14" s="453">
        <v>340.1040000000001</v>
      </c>
      <c r="F14" s="453">
        <v>216.82779000000002</v>
      </c>
      <c r="G14" s="453">
        <v>302.18700000000007</v>
      </c>
      <c r="H14" s="422">
        <v>328.61400000000009</v>
      </c>
      <c r="I14" s="422">
        <v>340.1040000000001</v>
      </c>
      <c r="J14" s="422">
        <v>216.82779000000002</v>
      </c>
      <c r="K14" s="423">
        <v>302.18700000000007</v>
      </c>
      <c r="L14" s="424"/>
      <c r="M14" s="421"/>
    </row>
    <row r="15" spans="1:13" ht="13.2" x14ac:dyDescent="0.25">
      <c r="A15" s="450" t="s">
        <v>308</v>
      </c>
      <c r="B15" s="451" t="s">
        <v>309</v>
      </c>
      <c r="C15" s="452" t="s">
        <v>1357</v>
      </c>
      <c r="D15" s="453">
        <v>380.26962243616578</v>
      </c>
      <c r="E15" s="453">
        <v>393.56576308078689</v>
      </c>
      <c r="F15" s="453">
        <v>250.91147010464627</v>
      </c>
      <c r="G15" s="453">
        <v>349.68849895353702</v>
      </c>
      <c r="H15" s="422">
        <v>380.26962243616578</v>
      </c>
      <c r="I15" s="422">
        <v>393.56576308078689</v>
      </c>
      <c r="J15" s="422">
        <v>250.91147010464627</v>
      </c>
      <c r="K15" s="423">
        <v>349.68849895353702</v>
      </c>
      <c r="L15" s="424"/>
      <c r="M15" s="421"/>
    </row>
    <row r="16" spans="1:13" ht="13.2" x14ac:dyDescent="0.25">
      <c r="A16" s="450" t="s">
        <v>310</v>
      </c>
      <c r="B16" s="451" t="s">
        <v>309</v>
      </c>
      <c r="C16" s="452" t="s">
        <v>1357</v>
      </c>
      <c r="D16" s="453">
        <v>380.26962243616578</v>
      </c>
      <c r="E16" s="453">
        <v>393.56576308078689</v>
      </c>
      <c r="F16" s="453">
        <v>250.91147010464627</v>
      </c>
      <c r="G16" s="453">
        <v>349.68849895353702</v>
      </c>
      <c r="H16" s="422">
        <v>380.26962243616578</v>
      </c>
      <c r="I16" s="422">
        <v>393.56576308078689</v>
      </c>
      <c r="J16" s="422">
        <v>250.91147010464627</v>
      </c>
      <c r="K16" s="423">
        <v>349.68849895353702</v>
      </c>
      <c r="L16" s="424"/>
      <c r="M16" s="421"/>
    </row>
    <row r="17" spans="1:13" ht="13.2" x14ac:dyDescent="0.25">
      <c r="A17" s="450" t="s">
        <v>311</v>
      </c>
      <c r="B17" s="451" t="s">
        <v>309</v>
      </c>
      <c r="C17" s="452" t="s">
        <v>1358</v>
      </c>
      <c r="D17" s="453">
        <v>374.86215755488581</v>
      </c>
      <c r="E17" s="453">
        <v>387.96922600086083</v>
      </c>
      <c r="F17" s="453">
        <v>247.34348864399485</v>
      </c>
      <c r="G17" s="453">
        <v>344.71590012914328</v>
      </c>
      <c r="H17" s="422">
        <v>374.86215755488581</v>
      </c>
      <c r="I17" s="422">
        <v>387.96922600086083</v>
      </c>
      <c r="J17" s="422">
        <v>247.34348864399485</v>
      </c>
      <c r="K17" s="423">
        <v>344.71590012914328</v>
      </c>
      <c r="L17" s="424"/>
      <c r="M17" s="421"/>
    </row>
    <row r="18" spans="1:13" ht="13.2" x14ac:dyDescent="0.25">
      <c r="A18" s="450" t="s">
        <v>312</v>
      </c>
      <c r="B18" s="451" t="s">
        <v>309</v>
      </c>
      <c r="C18" s="452" t="s">
        <v>1359</v>
      </c>
      <c r="D18" s="453">
        <v>373.21269234024544</v>
      </c>
      <c r="E18" s="453">
        <v>386.26208717731691</v>
      </c>
      <c r="F18" s="453">
        <v>246.25512997037669</v>
      </c>
      <c r="G18" s="453">
        <v>343.19908421498099</v>
      </c>
      <c r="H18" s="422">
        <v>373.21269234024544</v>
      </c>
      <c r="I18" s="422">
        <v>386.26208717731691</v>
      </c>
      <c r="J18" s="422">
        <v>246.25512997037669</v>
      </c>
      <c r="K18" s="423">
        <v>343.19908421498099</v>
      </c>
      <c r="L18" s="424"/>
      <c r="M18" s="421"/>
    </row>
    <row r="19" spans="1:13" ht="13.2" x14ac:dyDescent="0.25">
      <c r="A19" s="450" t="s">
        <v>313</v>
      </c>
      <c r="B19" s="451" t="s">
        <v>309</v>
      </c>
      <c r="C19" s="452" t="s">
        <v>1360</v>
      </c>
      <c r="D19" s="453">
        <v>384.47349337748352</v>
      </c>
      <c r="E19" s="453">
        <v>397.9166225165564</v>
      </c>
      <c r="F19" s="453">
        <v>253.68528998344374</v>
      </c>
      <c r="G19" s="453">
        <v>353.55429635761612</v>
      </c>
      <c r="H19" s="422">
        <v>384.47349337748352</v>
      </c>
      <c r="I19" s="422">
        <v>397.9166225165564</v>
      </c>
      <c r="J19" s="422">
        <v>253.68528998344374</v>
      </c>
      <c r="K19" s="423">
        <v>353.55429635761612</v>
      </c>
      <c r="L19" s="424"/>
      <c r="M19" s="421"/>
    </row>
    <row r="20" spans="1:13" ht="13.2" x14ac:dyDescent="0.25">
      <c r="A20" s="450" t="s">
        <v>314</v>
      </c>
      <c r="B20" s="451" t="s">
        <v>309</v>
      </c>
      <c r="C20" s="452" t="s">
        <v>1361</v>
      </c>
      <c r="D20" s="453">
        <v>394.03441747572833</v>
      </c>
      <c r="E20" s="453">
        <v>407.81184466019414</v>
      </c>
      <c r="F20" s="453">
        <v>259.99382839805833</v>
      </c>
      <c r="G20" s="453">
        <v>362.34633495145641</v>
      </c>
      <c r="H20" s="422">
        <v>394.03441747572833</v>
      </c>
      <c r="I20" s="422">
        <v>407.81184466019414</v>
      </c>
      <c r="J20" s="422">
        <v>259.99382839805833</v>
      </c>
      <c r="K20" s="423">
        <v>362.34633495145641</v>
      </c>
      <c r="L20" s="424"/>
      <c r="M20" s="421"/>
    </row>
    <row r="21" spans="1:13" ht="13.2" x14ac:dyDescent="0.25">
      <c r="A21" s="450" t="s">
        <v>315</v>
      </c>
      <c r="B21" s="451" t="s">
        <v>309</v>
      </c>
      <c r="C21" s="452" t="s">
        <v>1361</v>
      </c>
      <c r="D21" s="453">
        <v>394.03441747572833</v>
      </c>
      <c r="E21" s="453">
        <v>407.81184466019414</v>
      </c>
      <c r="F21" s="453">
        <v>259.99382839805833</v>
      </c>
      <c r="G21" s="453">
        <v>362.34633495145641</v>
      </c>
      <c r="H21" s="422">
        <v>394.03441747572833</v>
      </c>
      <c r="I21" s="422">
        <v>407.81184466019414</v>
      </c>
      <c r="J21" s="422">
        <v>259.99382839805833</v>
      </c>
      <c r="K21" s="423">
        <v>362.34633495145641</v>
      </c>
      <c r="L21" s="424"/>
      <c r="M21" s="421"/>
    </row>
    <row r="22" spans="1:13" ht="13.2" x14ac:dyDescent="0.25">
      <c r="A22" s="450" t="s">
        <v>316</v>
      </c>
      <c r="B22" s="451" t="s">
        <v>309</v>
      </c>
      <c r="C22" s="452" t="s">
        <v>1362</v>
      </c>
      <c r="D22" s="453">
        <v>387.41081415929199</v>
      </c>
      <c r="E22" s="453">
        <v>400.95664682220428</v>
      </c>
      <c r="F22" s="453">
        <v>255.62340818181823</v>
      </c>
      <c r="G22" s="453">
        <v>356.25539903459372</v>
      </c>
      <c r="H22" s="422">
        <v>387.41081415929199</v>
      </c>
      <c r="I22" s="422">
        <v>400.95664682220428</v>
      </c>
      <c r="J22" s="422">
        <v>255.62340818181823</v>
      </c>
      <c r="K22" s="423">
        <v>356.25539903459372</v>
      </c>
      <c r="L22" s="424"/>
      <c r="M22" s="421"/>
    </row>
    <row r="23" spans="1:13" ht="13.2" x14ac:dyDescent="0.25">
      <c r="A23" s="450" t="s">
        <v>317</v>
      </c>
      <c r="B23" s="451" t="s">
        <v>309</v>
      </c>
      <c r="C23" s="452" t="s">
        <v>1363</v>
      </c>
      <c r="D23" s="453">
        <v>399.23282608695666</v>
      </c>
      <c r="E23" s="453">
        <v>413.19201581027664</v>
      </c>
      <c r="F23" s="453">
        <v>263.42386926877475</v>
      </c>
      <c r="G23" s="453">
        <v>367.12668972332017</v>
      </c>
      <c r="H23" s="422">
        <v>399.23282608695666</v>
      </c>
      <c r="I23" s="422">
        <v>413.19201581027664</v>
      </c>
      <c r="J23" s="422">
        <v>263.42386926877475</v>
      </c>
      <c r="K23" s="423">
        <v>367.12668972332017</v>
      </c>
      <c r="L23" s="424"/>
      <c r="M23" s="421"/>
    </row>
    <row r="24" spans="1:13" ht="13.2" x14ac:dyDescent="0.25">
      <c r="A24" s="450" t="s">
        <v>318</v>
      </c>
      <c r="B24" s="451" t="s">
        <v>309</v>
      </c>
      <c r="C24" s="452" t="s">
        <v>1364</v>
      </c>
      <c r="D24" s="453">
        <v>405.29412725844469</v>
      </c>
      <c r="E24" s="453">
        <v>419.46525058915955</v>
      </c>
      <c r="F24" s="453">
        <v>267.42326837391994</v>
      </c>
      <c r="G24" s="453">
        <v>372.7005435978005</v>
      </c>
      <c r="H24" s="422">
        <v>405.29412725844469</v>
      </c>
      <c r="I24" s="422">
        <v>419.46525058915955</v>
      </c>
      <c r="J24" s="422">
        <v>267.42326837391994</v>
      </c>
      <c r="K24" s="423">
        <v>372.7005435978005</v>
      </c>
      <c r="L24" s="424"/>
      <c r="M24" s="421"/>
    </row>
    <row r="25" spans="1:13" ht="13.2" x14ac:dyDescent="0.25">
      <c r="A25" s="450" t="s">
        <v>319</v>
      </c>
      <c r="B25" s="451" t="s">
        <v>309</v>
      </c>
      <c r="C25" s="452" t="s">
        <v>1365</v>
      </c>
      <c r="D25" s="453">
        <v>425.58765782592451</v>
      </c>
      <c r="E25" s="453">
        <v>440.46834516249521</v>
      </c>
      <c r="F25" s="453">
        <v>280.81345072842737</v>
      </c>
      <c r="G25" s="453">
        <v>391.36207695181162</v>
      </c>
      <c r="H25" s="422">
        <v>425.58765782592451</v>
      </c>
      <c r="I25" s="422">
        <v>440.46834516249521</v>
      </c>
      <c r="J25" s="422">
        <v>280.81345072842737</v>
      </c>
      <c r="K25" s="423">
        <v>391.36207695181162</v>
      </c>
      <c r="L25" s="424"/>
      <c r="M25" s="421"/>
    </row>
    <row r="26" spans="1:13" ht="13.2" x14ac:dyDescent="0.25">
      <c r="A26" s="450" t="s">
        <v>320</v>
      </c>
      <c r="B26" s="451" t="s">
        <v>309</v>
      </c>
      <c r="C26" s="452" t="s">
        <v>1365</v>
      </c>
      <c r="D26" s="453">
        <v>425.58765782592451</v>
      </c>
      <c r="E26" s="453">
        <v>440.46834516249521</v>
      </c>
      <c r="F26" s="453">
        <v>280.81345072842737</v>
      </c>
      <c r="G26" s="453">
        <v>391.36207695181162</v>
      </c>
      <c r="H26" s="422">
        <v>425.58765782592451</v>
      </c>
      <c r="I26" s="422">
        <v>440.46834516249521</v>
      </c>
      <c r="J26" s="422">
        <v>280.81345072842737</v>
      </c>
      <c r="K26" s="423">
        <v>391.36207695181162</v>
      </c>
      <c r="L26" s="424"/>
      <c r="M26" s="421"/>
    </row>
    <row r="27" spans="1:13" ht="13.2" x14ac:dyDescent="0.25">
      <c r="A27" s="450" t="s">
        <v>321</v>
      </c>
      <c r="B27" s="451" t="s">
        <v>309</v>
      </c>
      <c r="C27" s="452" t="s">
        <v>1365</v>
      </c>
      <c r="D27" s="453">
        <v>425.58765782592451</v>
      </c>
      <c r="E27" s="453">
        <v>440.46834516249521</v>
      </c>
      <c r="F27" s="453">
        <v>280.81345072842737</v>
      </c>
      <c r="G27" s="453">
        <v>391.36207695181162</v>
      </c>
      <c r="H27" s="422">
        <v>425.58765782592451</v>
      </c>
      <c r="I27" s="422">
        <v>440.46834516249521</v>
      </c>
      <c r="J27" s="422">
        <v>280.81345072842737</v>
      </c>
      <c r="K27" s="423">
        <v>391.36207695181162</v>
      </c>
      <c r="L27" s="424"/>
      <c r="M27" s="421"/>
    </row>
    <row r="28" spans="1:13" ht="13.2" x14ac:dyDescent="0.25">
      <c r="A28" s="450" t="s">
        <v>322</v>
      </c>
      <c r="B28" s="451" t="s">
        <v>309</v>
      </c>
      <c r="C28" s="452" t="s">
        <v>1366</v>
      </c>
      <c r="D28" s="453">
        <v>397.32954281098546</v>
      </c>
      <c r="E28" s="453">
        <v>411.22218416801292</v>
      </c>
      <c r="F28" s="453">
        <v>262.1680350484653</v>
      </c>
      <c r="G28" s="453">
        <v>365.37646768982233</v>
      </c>
      <c r="H28" s="422">
        <v>397.32954281098546</v>
      </c>
      <c r="I28" s="422">
        <v>411.22218416801292</v>
      </c>
      <c r="J28" s="422">
        <v>262.1680350484653</v>
      </c>
      <c r="K28" s="423">
        <v>365.37646768982233</v>
      </c>
      <c r="L28" s="424"/>
      <c r="M28" s="421"/>
    </row>
    <row r="29" spans="1:13" ht="13.2" x14ac:dyDescent="0.25">
      <c r="A29" s="450" t="s">
        <v>323</v>
      </c>
      <c r="B29" s="451" t="s">
        <v>309</v>
      </c>
      <c r="C29" s="452" t="s">
        <v>1365</v>
      </c>
      <c r="D29" s="453">
        <v>425.58765782592451</v>
      </c>
      <c r="E29" s="453">
        <v>440.46834516249521</v>
      </c>
      <c r="F29" s="453">
        <v>280.81345072842737</v>
      </c>
      <c r="G29" s="453">
        <v>391.36207695181162</v>
      </c>
      <c r="H29" s="422">
        <v>425.58765782592451</v>
      </c>
      <c r="I29" s="422">
        <v>440.46834516249521</v>
      </c>
      <c r="J29" s="422">
        <v>280.81345072842737</v>
      </c>
      <c r="K29" s="423">
        <v>391.36207695181162</v>
      </c>
      <c r="L29" s="424"/>
      <c r="M29" s="421"/>
    </row>
    <row r="30" spans="1:13" ht="13.2" x14ac:dyDescent="0.25">
      <c r="A30" s="450" t="s">
        <v>324</v>
      </c>
      <c r="B30" s="451" t="s">
        <v>309</v>
      </c>
      <c r="C30" s="452" t="s">
        <v>1367</v>
      </c>
      <c r="D30" s="453">
        <v>386.59028571428553</v>
      </c>
      <c r="E30" s="453">
        <v>400.10742857142856</v>
      </c>
      <c r="F30" s="453">
        <v>255.08200285714281</v>
      </c>
      <c r="G30" s="453">
        <v>355.50085714285711</v>
      </c>
      <c r="H30" s="422">
        <v>386.59028571428553</v>
      </c>
      <c r="I30" s="422">
        <v>400.10742857142856</v>
      </c>
      <c r="J30" s="422">
        <v>255.08200285714281</v>
      </c>
      <c r="K30" s="423">
        <v>355.50085714285711</v>
      </c>
      <c r="L30" s="424"/>
      <c r="M30" s="421"/>
    </row>
    <row r="31" spans="1:13" ht="13.2" x14ac:dyDescent="0.25">
      <c r="A31" s="450" t="s">
        <v>325</v>
      </c>
      <c r="B31" s="451" t="s">
        <v>309</v>
      </c>
      <c r="C31" s="452" t="s">
        <v>1368</v>
      </c>
      <c r="D31" s="453">
        <v>393.16609090909083</v>
      </c>
      <c r="E31" s="453">
        <v>406.91315702479341</v>
      </c>
      <c r="F31" s="453">
        <v>259.42088466942158</v>
      </c>
      <c r="G31" s="453">
        <v>361.54783884297512</v>
      </c>
      <c r="H31" s="422">
        <v>393.16609090909083</v>
      </c>
      <c r="I31" s="422">
        <v>406.91315702479341</v>
      </c>
      <c r="J31" s="422">
        <v>259.42088466942158</v>
      </c>
      <c r="K31" s="423">
        <v>361.54783884297512</v>
      </c>
      <c r="L31" s="424"/>
      <c r="M31" s="421"/>
    </row>
    <row r="32" spans="1:13" ht="13.2" x14ac:dyDescent="0.25">
      <c r="A32" s="450" t="s">
        <v>326</v>
      </c>
      <c r="B32" s="451" t="s">
        <v>309</v>
      </c>
      <c r="C32" s="452" t="s">
        <v>1369</v>
      </c>
      <c r="D32" s="453">
        <v>392.63397305022454</v>
      </c>
      <c r="E32" s="453">
        <v>406.36243364638631</v>
      </c>
      <c r="F32" s="453">
        <v>259.06977991016737</v>
      </c>
      <c r="G32" s="453">
        <v>361.05851367905262</v>
      </c>
      <c r="H32" s="422">
        <v>392.63397305022454</v>
      </c>
      <c r="I32" s="422">
        <v>406.36243364638631</v>
      </c>
      <c r="J32" s="422">
        <v>259.06977991016737</v>
      </c>
      <c r="K32" s="423">
        <v>361.05851367905262</v>
      </c>
      <c r="L32" s="424"/>
      <c r="M32" s="421"/>
    </row>
    <row r="33" spans="1:13" ht="13.2" x14ac:dyDescent="0.25">
      <c r="A33" s="450" t="s">
        <v>327</v>
      </c>
      <c r="B33" s="451" t="s">
        <v>328</v>
      </c>
      <c r="C33" s="452" t="s">
        <v>1370</v>
      </c>
      <c r="D33" s="453">
        <v>388.93883646770223</v>
      </c>
      <c r="E33" s="453">
        <v>402.53809648405542</v>
      </c>
      <c r="F33" s="453">
        <v>256.63163576860183</v>
      </c>
      <c r="G33" s="453">
        <v>357.66053843009001</v>
      </c>
      <c r="H33" s="422">
        <v>388.93883646770223</v>
      </c>
      <c r="I33" s="422">
        <v>402.53809648405542</v>
      </c>
      <c r="J33" s="422">
        <v>256.63163576860183</v>
      </c>
      <c r="K33" s="423">
        <v>357.66053843009001</v>
      </c>
      <c r="L33" s="424"/>
      <c r="M33" s="421"/>
    </row>
    <row r="34" spans="1:13" ht="13.2" x14ac:dyDescent="0.25">
      <c r="A34" s="450" t="s">
        <v>329</v>
      </c>
      <c r="B34" s="451" t="s">
        <v>328</v>
      </c>
      <c r="C34" s="452" t="s">
        <v>1371</v>
      </c>
      <c r="D34" s="453">
        <v>390.84465486725668</v>
      </c>
      <c r="E34" s="453">
        <v>404.51055189058729</v>
      </c>
      <c r="F34" s="453">
        <v>257.88914272727271</v>
      </c>
      <c r="G34" s="453">
        <v>359.41309171359603</v>
      </c>
      <c r="H34" s="422">
        <v>390.84465486725668</v>
      </c>
      <c r="I34" s="422">
        <v>404.51055189058729</v>
      </c>
      <c r="J34" s="422">
        <v>257.88914272727271</v>
      </c>
      <c r="K34" s="423">
        <v>359.41309171359603</v>
      </c>
      <c r="L34" s="424"/>
      <c r="M34" s="421"/>
    </row>
    <row r="35" spans="1:13" ht="13.2" x14ac:dyDescent="0.25">
      <c r="A35" s="450" t="s">
        <v>330</v>
      </c>
      <c r="B35" s="451" t="s">
        <v>331</v>
      </c>
      <c r="C35" s="452" t="s">
        <v>1372</v>
      </c>
      <c r="D35" s="453">
        <v>358.5056665176574</v>
      </c>
      <c r="E35" s="453">
        <v>371.04082968261065</v>
      </c>
      <c r="F35" s="453">
        <v>236.55106408582924</v>
      </c>
      <c r="G35" s="453">
        <v>329.67479123826541</v>
      </c>
      <c r="H35" s="422">
        <v>358.5056665176574</v>
      </c>
      <c r="I35" s="422">
        <v>371.04082968261065</v>
      </c>
      <c r="J35" s="422">
        <v>236.55106408582924</v>
      </c>
      <c r="K35" s="423">
        <v>329.67479123826541</v>
      </c>
      <c r="L35" s="424"/>
      <c r="M35" s="421"/>
    </row>
    <row r="36" spans="1:13" ht="13.2" x14ac:dyDescent="0.25">
      <c r="A36" s="450" t="s">
        <v>332</v>
      </c>
      <c r="B36" s="451" t="s">
        <v>331</v>
      </c>
      <c r="C36" s="452" t="s">
        <v>1373</v>
      </c>
      <c r="D36" s="453">
        <v>367.44113170731714</v>
      </c>
      <c r="E36" s="453">
        <v>380.28872372505549</v>
      </c>
      <c r="F36" s="453">
        <v>242.44690896674064</v>
      </c>
      <c r="G36" s="453">
        <v>337.89167006651894</v>
      </c>
      <c r="H36" s="422">
        <v>367.44113170731714</v>
      </c>
      <c r="I36" s="422">
        <v>380.28872372505549</v>
      </c>
      <c r="J36" s="422">
        <v>242.44690896674064</v>
      </c>
      <c r="K36" s="423">
        <v>337.89167006651894</v>
      </c>
      <c r="L36" s="424"/>
      <c r="M36" s="421"/>
    </row>
    <row r="37" spans="1:13" ht="13.2" x14ac:dyDescent="0.25">
      <c r="A37" s="450" t="s">
        <v>333</v>
      </c>
      <c r="B37" s="451" t="s">
        <v>331</v>
      </c>
      <c r="C37" s="452" t="s">
        <v>1374</v>
      </c>
      <c r="D37" s="453">
        <v>359.85435404559678</v>
      </c>
      <c r="E37" s="453">
        <v>372.43667411712113</v>
      </c>
      <c r="F37" s="453">
        <v>237.44096206973626</v>
      </c>
      <c r="G37" s="453">
        <v>330.91501788109071</v>
      </c>
      <c r="H37" s="422">
        <v>359.85435404559678</v>
      </c>
      <c r="I37" s="422">
        <v>372.43667411712113</v>
      </c>
      <c r="J37" s="422">
        <v>237.44096206973626</v>
      </c>
      <c r="K37" s="423">
        <v>330.91501788109071</v>
      </c>
      <c r="L37" s="424"/>
      <c r="M37" s="421"/>
    </row>
    <row r="38" spans="1:13" ht="13.2" x14ac:dyDescent="0.25">
      <c r="A38" s="450" t="s">
        <v>334</v>
      </c>
      <c r="B38" s="451" t="s">
        <v>331</v>
      </c>
      <c r="C38" s="452" t="s">
        <v>1374</v>
      </c>
      <c r="D38" s="453">
        <v>359.85435404559678</v>
      </c>
      <c r="E38" s="453">
        <v>372.43667411712113</v>
      </c>
      <c r="F38" s="453">
        <v>237.44096206973626</v>
      </c>
      <c r="G38" s="453">
        <v>330.91501788109071</v>
      </c>
      <c r="H38" s="422">
        <v>359.85435404559678</v>
      </c>
      <c r="I38" s="422">
        <v>372.43667411712113</v>
      </c>
      <c r="J38" s="422">
        <v>237.44096206973626</v>
      </c>
      <c r="K38" s="423">
        <v>330.91501788109071</v>
      </c>
      <c r="L38" s="424"/>
      <c r="M38" s="421"/>
    </row>
    <row r="39" spans="1:13" ht="13.2" x14ac:dyDescent="0.25">
      <c r="A39" s="450" t="s">
        <v>335</v>
      </c>
      <c r="B39" s="451" t="s">
        <v>331</v>
      </c>
      <c r="C39" s="452" t="s">
        <v>1375</v>
      </c>
      <c r="D39" s="453">
        <v>350.03579906976762</v>
      </c>
      <c r="E39" s="453">
        <v>362.274813023256</v>
      </c>
      <c r="F39" s="453">
        <v>230.96243231627918</v>
      </c>
      <c r="G39" s="453">
        <v>321.88606697674425</v>
      </c>
      <c r="H39" s="422">
        <v>350.03579906976762</v>
      </c>
      <c r="I39" s="422">
        <v>362.274813023256</v>
      </c>
      <c r="J39" s="422">
        <v>230.96243231627918</v>
      </c>
      <c r="K39" s="423">
        <v>321.88606697674425</v>
      </c>
      <c r="L39" s="424"/>
      <c r="M39" s="421"/>
    </row>
    <row r="40" spans="1:13" ht="13.2" x14ac:dyDescent="0.25">
      <c r="A40" s="450" t="s">
        <v>336</v>
      </c>
      <c r="B40" s="451" t="s">
        <v>331</v>
      </c>
      <c r="C40" s="452" t="s">
        <v>1376</v>
      </c>
      <c r="D40" s="453">
        <v>335.38127899078114</v>
      </c>
      <c r="E40" s="453">
        <v>347.10789713731191</v>
      </c>
      <c r="F40" s="453">
        <v>221.29301104318284</v>
      </c>
      <c r="G40" s="453">
        <v>308.41005725376016</v>
      </c>
      <c r="H40" s="422">
        <v>335.38127899078114</v>
      </c>
      <c r="I40" s="422">
        <v>347.10789713731191</v>
      </c>
      <c r="J40" s="422">
        <v>221.29301104318284</v>
      </c>
      <c r="K40" s="423">
        <v>308.41005725376016</v>
      </c>
      <c r="L40" s="424"/>
      <c r="M40" s="421"/>
    </row>
    <row r="41" spans="1:13" ht="13.2" x14ac:dyDescent="0.25">
      <c r="A41" s="450" t="s">
        <v>337</v>
      </c>
      <c r="B41" s="451" t="s">
        <v>331</v>
      </c>
      <c r="C41" s="452" t="s">
        <v>1377</v>
      </c>
      <c r="D41" s="453">
        <v>349.84622263797945</v>
      </c>
      <c r="E41" s="453">
        <v>362.07860804490184</v>
      </c>
      <c r="F41" s="453">
        <v>230.83734501403188</v>
      </c>
      <c r="G41" s="453">
        <v>321.71173620205815</v>
      </c>
      <c r="H41" s="422">
        <v>349.84622263797945</v>
      </c>
      <c r="I41" s="422">
        <v>362.07860804490184</v>
      </c>
      <c r="J41" s="422">
        <v>230.83734501403188</v>
      </c>
      <c r="K41" s="423">
        <v>321.71173620205815</v>
      </c>
      <c r="L41" s="424"/>
      <c r="M41" s="421"/>
    </row>
    <row r="42" spans="1:13" ht="13.2" x14ac:dyDescent="0.25">
      <c r="A42" s="450" t="s">
        <v>338</v>
      </c>
      <c r="B42" s="451" t="s">
        <v>331</v>
      </c>
      <c r="C42" s="452" t="s">
        <v>1378</v>
      </c>
      <c r="D42" s="453">
        <v>350.88406396989654</v>
      </c>
      <c r="E42" s="453">
        <v>363.15273753527754</v>
      </c>
      <c r="F42" s="453">
        <v>231.52213885230483</v>
      </c>
      <c r="G42" s="453">
        <v>322.66611476952022</v>
      </c>
      <c r="H42" s="422">
        <v>350.88406396989654</v>
      </c>
      <c r="I42" s="422">
        <v>363.15273753527754</v>
      </c>
      <c r="J42" s="422">
        <v>231.52213885230483</v>
      </c>
      <c r="K42" s="423">
        <v>322.66611476952022</v>
      </c>
      <c r="L42" s="424"/>
      <c r="M42" s="421"/>
    </row>
    <row r="43" spans="1:13" ht="13.2" x14ac:dyDescent="0.25">
      <c r="A43" s="450" t="s">
        <v>339</v>
      </c>
      <c r="B43" s="451" t="s">
        <v>331</v>
      </c>
      <c r="C43" s="452" t="s">
        <v>1379</v>
      </c>
      <c r="D43" s="453">
        <v>354.05493467336674</v>
      </c>
      <c r="E43" s="453">
        <v>366.43447784376423</v>
      </c>
      <c r="F43" s="453">
        <v>233.61435916857005</v>
      </c>
      <c r="G43" s="453">
        <v>325.58198538145268</v>
      </c>
      <c r="H43" s="422">
        <v>354.05493467336674</v>
      </c>
      <c r="I43" s="422">
        <v>366.43447784376423</v>
      </c>
      <c r="J43" s="422">
        <v>233.61435916857005</v>
      </c>
      <c r="K43" s="423">
        <v>325.58198538145268</v>
      </c>
      <c r="L43" s="424"/>
      <c r="M43" s="421"/>
    </row>
    <row r="44" spans="1:13" ht="13.2" x14ac:dyDescent="0.25">
      <c r="A44" s="450" t="s">
        <v>340</v>
      </c>
      <c r="B44" s="451" t="s">
        <v>341</v>
      </c>
      <c r="C44" s="452" t="s">
        <v>1380</v>
      </c>
      <c r="D44" s="453">
        <v>342.87244444444451</v>
      </c>
      <c r="E44" s="453">
        <v>354.86099145299158</v>
      </c>
      <c r="F44" s="453">
        <v>226.23587059829069</v>
      </c>
      <c r="G44" s="453">
        <v>315.29878632478648</v>
      </c>
      <c r="H44" s="422">
        <v>342.87244444444451</v>
      </c>
      <c r="I44" s="422">
        <v>354.86099145299158</v>
      </c>
      <c r="J44" s="422">
        <v>226.23587059829069</v>
      </c>
      <c r="K44" s="423">
        <v>315.29878632478648</v>
      </c>
      <c r="L44" s="424"/>
      <c r="M44" s="421"/>
    </row>
    <row r="45" spans="1:13" ht="13.2" x14ac:dyDescent="0.25">
      <c r="A45" s="450" t="s">
        <v>342</v>
      </c>
      <c r="B45" s="451" t="s">
        <v>341</v>
      </c>
      <c r="C45" s="452" t="s">
        <v>1381</v>
      </c>
      <c r="D45" s="453">
        <v>363.53537368179747</v>
      </c>
      <c r="E45" s="453">
        <v>376.24640073360843</v>
      </c>
      <c r="F45" s="453">
        <v>239.86979149472728</v>
      </c>
      <c r="G45" s="453">
        <v>334.30001146263191</v>
      </c>
      <c r="H45" s="422">
        <v>363.53537368179747</v>
      </c>
      <c r="I45" s="422">
        <v>376.24640073360843</v>
      </c>
      <c r="J45" s="422">
        <v>239.86979149472728</v>
      </c>
      <c r="K45" s="423">
        <v>334.30001146263191</v>
      </c>
      <c r="L45" s="424"/>
      <c r="M45" s="421"/>
    </row>
    <row r="46" spans="1:13" ht="13.2" x14ac:dyDescent="0.25">
      <c r="A46" s="450" t="s">
        <v>343</v>
      </c>
      <c r="B46" s="451" t="s">
        <v>341</v>
      </c>
      <c r="C46" s="452" t="s">
        <v>1381</v>
      </c>
      <c r="D46" s="453">
        <v>363.53537368179747</v>
      </c>
      <c r="E46" s="453">
        <v>376.24640073360843</v>
      </c>
      <c r="F46" s="453">
        <v>239.86979149472728</v>
      </c>
      <c r="G46" s="453">
        <v>334.30001146263191</v>
      </c>
      <c r="H46" s="422">
        <v>363.53537368179747</v>
      </c>
      <c r="I46" s="422">
        <v>376.24640073360843</v>
      </c>
      <c r="J46" s="422">
        <v>239.86979149472728</v>
      </c>
      <c r="K46" s="423">
        <v>334.30001146263191</v>
      </c>
      <c r="L46" s="424"/>
      <c r="M46" s="421"/>
    </row>
    <row r="47" spans="1:13" ht="13.2" x14ac:dyDescent="0.25">
      <c r="A47" s="450" t="s">
        <v>344</v>
      </c>
      <c r="B47" s="451" t="s">
        <v>341</v>
      </c>
      <c r="C47" s="452" t="s">
        <v>1382</v>
      </c>
      <c r="D47" s="453">
        <v>352.62493942218072</v>
      </c>
      <c r="E47" s="453">
        <v>364.95448275862066</v>
      </c>
      <c r="F47" s="453">
        <v>232.67081230195706</v>
      </c>
      <c r="G47" s="453">
        <v>324.26698974836904</v>
      </c>
      <c r="H47" s="422">
        <v>352.62493942218072</v>
      </c>
      <c r="I47" s="422">
        <v>364.95448275862066</v>
      </c>
      <c r="J47" s="422">
        <v>232.67081230195706</v>
      </c>
      <c r="K47" s="423">
        <v>324.26698974836904</v>
      </c>
      <c r="L47" s="424"/>
      <c r="M47" s="421"/>
    </row>
    <row r="48" spans="1:13" ht="13.2" x14ac:dyDescent="0.25">
      <c r="A48" s="450" t="s">
        <v>345</v>
      </c>
      <c r="B48" s="451" t="s">
        <v>341</v>
      </c>
      <c r="C48" s="452" t="s">
        <v>1383</v>
      </c>
      <c r="D48" s="453">
        <v>354.58457769652654</v>
      </c>
      <c r="E48" s="453">
        <v>366.9826398537478</v>
      </c>
      <c r="F48" s="453">
        <v>233.96383096892134</v>
      </c>
      <c r="G48" s="453">
        <v>326.06903473491764</v>
      </c>
      <c r="H48" s="422">
        <v>354.58457769652654</v>
      </c>
      <c r="I48" s="422">
        <v>366.9826398537478</v>
      </c>
      <c r="J48" s="422">
        <v>233.96383096892134</v>
      </c>
      <c r="K48" s="423">
        <v>326.06903473491764</v>
      </c>
      <c r="L48" s="424"/>
      <c r="M48" s="421"/>
    </row>
    <row r="49" spans="1:13" ht="13.2" x14ac:dyDescent="0.25">
      <c r="A49" s="450" t="s">
        <v>346</v>
      </c>
      <c r="B49" s="451" t="s">
        <v>341</v>
      </c>
      <c r="C49" s="452" t="s">
        <v>1384</v>
      </c>
      <c r="D49" s="453">
        <v>347.46232691404418</v>
      </c>
      <c r="E49" s="453">
        <v>359.61135932362617</v>
      </c>
      <c r="F49" s="453">
        <v>229.26439060122129</v>
      </c>
      <c r="G49" s="453">
        <v>319.51955237200559</v>
      </c>
      <c r="H49" s="422">
        <v>347.46232691404418</v>
      </c>
      <c r="I49" s="422">
        <v>359.61135932362617</v>
      </c>
      <c r="J49" s="422">
        <v>229.26439060122129</v>
      </c>
      <c r="K49" s="423">
        <v>319.51955237200559</v>
      </c>
      <c r="L49" s="424"/>
      <c r="M49" s="421"/>
    </row>
    <row r="50" spans="1:13" ht="13.2" x14ac:dyDescent="0.25">
      <c r="A50" s="450" t="s">
        <v>347</v>
      </c>
      <c r="B50" s="451" t="s">
        <v>341</v>
      </c>
      <c r="C50" s="452" t="s">
        <v>1385</v>
      </c>
      <c r="D50" s="453">
        <v>344.83290267983085</v>
      </c>
      <c r="E50" s="453">
        <v>356.88999717912566</v>
      </c>
      <c r="F50" s="453">
        <v>227.52943029619186</v>
      </c>
      <c r="G50" s="453">
        <v>317.10158533145278</v>
      </c>
      <c r="H50" s="422">
        <v>344.83290267983085</v>
      </c>
      <c r="I50" s="422">
        <v>356.88999717912566</v>
      </c>
      <c r="J50" s="422">
        <v>227.52943029619186</v>
      </c>
      <c r="K50" s="423">
        <v>317.10158533145278</v>
      </c>
      <c r="L50" s="424"/>
      <c r="M50" s="421"/>
    </row>
    <row r="51" spans="1:13" ht="13.2" x14ac:dyDescent="0.25">
      <c r="A51" s="450" t="s">
        <v>348</v>
      </c>
      <c r="B51" s="451" t="s">
        <v>341</v>
      </c>
      <c r="C51" s="452" t="s">
        <v>1386</v>
      </c>
      <c r="D51" s="453">
        <v>343.85240377358491</v>
      </c>
      <c r="E51" s="453">
        <v>355.87521509433964</v>
      </c>
      <c r="F51" s="453">
        <v>226.88247243396228</v>
      </c>
      <c r="G51" s="453">
        <v>316.19993773584901</v>
      </c>
      <c r="H51" s="422">
        <v>343.85240377358491</v>
      </c>
      <c r="I51" s="422">
        <v>355.87521509433964</v>
      </c>
      <c r="J51" s="422">
        <v>226.88247243396228</v>
      </c>
      <c r="K51" s="423">
        <v>316.19993773584901</v>
      </c>
      <c r="L51" s="424"/>
      <c r="M51" s="421"/>
    </row>
    <row r="52" spans="1:13" ht="13.2" x14ac:dyDescent="0.25">
      <c r="A52" s="450" t="s">
        <v>349</v>
      </c>
      <c r="B52" s="451" t="s">
        <v>341</v>
      </c>
      <c r="C52" s="452" t="s">
        <v>1387</v>
      </c>
      <c r="D52" s="453">
        <v>344.31379537953813</v>
      </c>
      <c r="E52" s="453">
        <v>356.35273927392745</v>
      </c>
      <c r="F52" s="453">
        <v>227.18691023102312</v>
      </c>
      <c r="G52" s="453">
        <v>316.62422442244224</v>
      </c>
      <c r="H52" s="422">
        <v>344.31379537953813</v>
      </c>
      <c r="I52" s="422">
        <v>356.35273927392745</v>
      </c>
      <c r="J52" s="422">
        <v>227.18691023102312</v>
      </c>
      <c r="K52" s="423">
        <v>316.62422442244224</v>
      </c>
      <c r="L52" s="424"/>
      <c r="M52" s="421"/>
    </row>
    <row r="53" spans="1:13" ht="13.2" x14ac:dyDescent="0.25">
      <c r="A53" s="450" t="s">
        <v>350</v>
      </c>
      <c r="B53" s="451" t="s">
        <v>341</v>
      </c>
      <c r="C53" s="452" t="s">
        <v>1388</v>
      </c>
      <c r="D53" s="453">
        <v>342.08228327806728</v>
      </c>
      <c r="E53" s="453">
        <v>354.04320227380384</v>
      </c>
      <c r="F53" s="453">
        <v>225.71450236854574</v>
      </c>
      <c r="G53" s="453">
        <v>314.57216958787313</v>
      </c>
      <c r="H53" s="422">
        <v>342.08228327806728</v>
      </c>
      <c r="I53" s="422">
        <v>354.04320227380384</v>
      </c>
      <c r="J53" s="422">
        <v>225.71450236854574</v>
      </c>
      <c r="K53" s="423">
        <v>314.57216958787313</v>
      </c>
      <c r="L53" s="424"/>
      <c r="M53" s="421"/>
    </row>
    <row r="54" spans="1:13" ht="13.2" x14ac:dyDescent="0.25">
      <c r="A54" s="450" t="s">
        <v>351</v>
      </c>
      <c r="B54" s="451" t="s">
        <v>341</v>
      </c>
      <c r="C54" s="452" t="s">
        <v>1389</v>
      </c>
      <c r="D54" s="453">
        <v>345.93656417489404</v>
      </c>
      <c r="E54" s="453">
        <v>358.03224823695331</v>
      </c>
      <c r="F54" s="453">
        <v>228.25765393511989</v>
      </c>
      <c r="G54" s="453">
        <v>318.11649083215787</v>
      </c>
      <c r="H54" s="422">
        <v>345.93656417489404</v>
      </c>
      <c r="I54" s="422">
        <v>358.03224823695331</v>
      </c>
      <c r="J54" s="422">
        <v>228.25765393511989</v>
      </c>
      <c r="K54" s="423">
        <v>318.11649083215787</v>
      </c>
      <c r="L54" s="424"/>
      <c r="M54" s="421"/>
    </row>
    <row r="55" spans="1:13" ht="13.2" x14ac:dyDescent="0.25">
      <c r="A55" s="450" t="s">
        <v>352</v>
      </c>
      <c r="B55" s="451" t="s">
        <v>353</v>
      </c>
      <c r="C55" s="452" t="s">
        <v>1390</v>
      </c>
      <c r="D55" s="453">
        <v>333.93751855375831</v>
      </c>
      <c r="E55" s="453">
        <v>345.6136555661277</v>
      </c>
      <c r="F55" s="453">
        <v>220.34038156041876</v>
      </c>
      <c r="G55" s="453">
        <v>307.08240342530934</v>
      </c>
      <c r="H55" s="422">
        <v>333.93751855375831</v>
      </c>
      <c r="I55" s="422">
        <v>345.6136555661277</v>
      </c>
      <c r="J55" s="422">
        <v>220.34038156041876</v>
      </c>
      <c r="K55" s="423">
        <v>307.08240342530934</v>
      </c>
      <c r="L55" s="424"/>
      <c r="M55" s="421"/>
    </row>
    <row r="56" spans="1:13" ht="13.2" x14ac:dyDescent="0.25">
      <c r="A56" s="450" t="s">
        <v>354</v>
      </c>
      <c r="B56" s="451" t="s">
        <v>353</v>
      </c>
      <c r="C56" s="452" t="s">
        <v>1391</v>
      </c>
      <c r="D56" s="453">
        <v>359.50199999999984</v>
      </c>
      <c r="E56" s="453">
        <v>372.07199999999989</v>
      </c>
      <c r="F56" s="453">
        <v>237.20846999999998</v>
      </c>
      <c r="G56" s="453">
        <v>330.59099999999995</v>
      </c>
      <c r="H56" s="422">
        <v>359.50199999999984</v>
      </c>
      <c r="I56" s="422">
        <v>372.07199999999989</v>
      </c>
      <c r="J56" s="422">
        <v>237.20846999999998</v>
      </c>
      <c r="K56" s="423">
        <v>330.59099999999995</v>
      </c>
      <c r="L56" s="424"/>
      <c r="M56" s="421"/>
    </row>
    <row r="57" spans="1:13" ht="13.2" x14ac:dyDescent="0.25">
      <c r="A57" s="450" t="s">
        <v>355</v>
      </c>
      <c r="B57" s="451" t="s">
        <v>353</v>
      </c>
      <c r="C57" s="452" t="s">
        <v>1392</v>
      </c>
      <c r="D57" s="453">
        <v>351.88787488500463</v>
      </c>
      <c r="E57" s="453">
        <v>364.19164673413087</v>
      </c>
      <c r="F57" s="453">
        <v>232.1844785648575</v>
      </c>
      <c r="G57" s="453">
        <v>323.58919963201475</v>
      </c>
      <c r="H57" s="422">
        <v>351.88787488500463</v>
      </c>
      <c r="I57" s="422">
        <v>364.19164673413087</v>
      </c>
      <c r="J57" s="422">
        <v>232.1844785648575</v>
      </c>
      <c r="K57" s="423">
        <v>323.58919963201475</v>
      </c>
      <c r="L57" s="424"/>
      <c r="M57" s="421"/>
    </row>
    <row r="58" spans="1:13" ht="13.2" x14ac:dyDescent="0.25">
      <c r="A58" s="450" t="s">
        <v>356</v>
      </c>
      <c r="B58" s="451" t="s">
        <v>353</v>
      </c>
      <c r="C58" s="452" t="s">
        <v>1393</v>
      </c>
      <c r="D58" s="453">
        <v>360.08653592408479</v>
      </c>
      <c r="E58" s="453">
        <v>372.67697424310893</v>
      </c>
      <c r="F58" s="453">
        <v>237.59416151830104</v>
      </c>
      <c r="G58" s="453">
        <v>331.12852779032994</v>
      </c>
      <c r="H58" s="422">
        <v>360.08653592408479</v>
      </c>
      <c r="I58" s="422">
        <v>372.67697424310893</v>
      </c>
      <c r="J58" s="422">
        <v>237.59416151830104</v>
      </c>
      <c r="K58" s="423">
        <v>331.12852779032994</v>
      </c>
      <c r="L58" s="424"/>
      <c r="M58" s="421"/>
    </row>
    <row r="59" spans="1:13" ht="13.2" x14ac:dyDescent="0.25">
      <c r="A59" s="450" t="s">
        <v>357</v>
      </c>
      <c r="B59" s="451" t="s">
        <v>353</v>
      </c>
      <c r="C59" s="452" t="s">
        <v>1394</v>
      </c>
      <c r="D59" s="453">
        <v>346.95384958217289</v>
      </c>
      <c r="E59" s="453">
        <v>359.08510306406703</v>
      </c>
      <c r="F59" s="453">
        <v>228.92888445682456</v>
      </c>
      <c r="G59" s="453">
        <v>319.05196657381623</v>
      </c>
      <c r="H59" s="422">
        <v>346.95384958217289</v>
      </c>
      <c r="I59" s="422">
        <v>359.08510306406703</v>
      </c>
      <c r="J59" s="422">
        <v>228.92888445682456</v>
      </c>
      <c r="K59" s="423">
        <v>319.05196657381623</v>
      </c>
      <c r="L59" s="424"/>
      <c r="M59" s="421"/>
    </row>
    <row r="60" spans="1:13" ht="13.2" x14ac:dyDescent="0.25">
      <c r="A60" s="450" t="s">
        <v>358</v>
      </c>
      <c r="B60" s="451" t="s">
        <v>353</v>
      </c>
      <c r="C60" s="452" t="s">
        <v>1395</v>
      </c>
      <c r="D60" s="453">
        <v>354.0263354779413</v>
      </c>
      <c r="E60" s="453">
        <v>366.40487867647084</v>
      </c>
      <c r="F60" s="453">
        <v>233.59548869944862</v>
      </c>
      <c r="G60" s="453">
        <v>325.55568612132367</v>
      </c>
      <c r="H60" s="422">
        <v>354.0263354779413</v>
      </c>
      <c r="I60" s="422">
        <v>366.40487867647084</v>
      </c>
      <c r="J60" s="422">
        <v>233.59548869944862</v>
      </c>
      <c r="K60" s="423">
        <v>325.55568612132367</v>
      </c>
      <c r="L60" s="424"/>
      <c r="M60" s="421"/>
    </row>
    <row r="61" spans="1:13" ht="13.2" x14ac:dyDescent="0.25">
      <c r="A61" s="450" t="s">
        <v>359</v>
      </c>
      <c r="B61" s="451" t="s">
        <v>353</v>
      </c>
      <c r="C61" s="452" t="s">
        <v>1396</v>
      </c>
      <c r="D61" s="453">
        <v>338.56436018957345</v>
      </c>
      <c r="E61" s="453">
        <v>350.40227488151646</v>
      </c>
      <c r="F61" s="453">
        <v>223.39328815165877</v>
      </c>
      <c r="G61" s="453">
        <v>311.33715639810424</v>
      </c>
      <c r="H61" s="422">
        <v>338.56436018957345</v>
      </c>
      <c r="I61" s="422">
        <v>350.40227488151646</v>
      </c>
      <c r="J61" s="422">
        <v>223.39328815165877</v>
      </c>
      <c r="K61" s="423">
        <v>311.33715639810424</v>
      </c>
      <c r="L61" s="424"/>
      <c r="M61" s="421"/>
    </row>
    <row r="62" spans="1:13" ht="13.2" x14ac:dyDescent="0.25">
      <c r="A62" s="450" t="s">
        <v>360</v>
      </c>
      <c r="B62" s="451" t="s">
        <v>353</v>
      </c>
      <c r="C62" s="452" t="s">
        <v>1397</v>
      </c>
      <c r="D62" s="453">
        <v>337.01787416587223</v>
      </c>
      <c r="E62" s="453">
        <v>348.80171591992359</v>
      </c>
      <c r="F62" s="453">
        <v>222.37287774070538</v>
      </c>
      <c r="G62" s="453">
        <v>309.91503813155384</v>
      </c>
      <c r="H62" s="422">
        <v>337.01787416587223</v>
      </c>
      <c r="I62" s="422">
        <v>348.80171591992359</v>
      </c>
      <c r="J62" s="422">
        <v>222.37287774070538</v>
      </c>
      <c r="K62" s="423">
        <v>309.91503813155384</v>
      </c>
      <c r="L62" s="424"/>
      <c r="M62" s="421"/>
    </row>
    <row r="63" spans="1:13" ht="13.2" x14ac:dyDescent="0.25">
      <c r="A63" s="450" t="s">
        <v>361</v>
      </c>
      <c r="B63" s="451" t="s">
        <v>353</v>
      </c>
      <c r="C63" s="452" t="s">
        <v>1398</v>
      </c>
      <c r="D63" s="453">
        <v>336.25259480269494</v>
      </c>
      <c r="E63" s="453">
        <v>348.00967853705475</v>
      </c>
      <c r="F63" s="453">
        <v>221.86792715110687</v>
      </c>
      <c r="G63" s="453">
        <v>309.21130221366695</v>
      </c>
      <c r="H63" s="422">
        <v>336.25259480269494</v>
      </c>
      <c r="I63" s="422">
        <v>348.00967853705475</v>
      </c>
      <c r="J63" s="422">
        <v>221.86792715110687</v>
      </c>
      <c r="K63" s="423">
        <v>309.21130221366695</v>
      </c>
      <c r="L63" s="424"/>
      <c r="M63" s="421"/>
    </row>
    <row r="64" spans="1:13" ht="13.2" x14ac:dyDescent="0.25">
      <c r="A64" s="450" t="s">
        <v>362</v>
      </c>
      <c r="B64" s="451" t="s">
        <v>363</v>
      </c>
      <c r="C64" s="452" t="s">
        <v>1399</v>
      </c>
      <c r="D64" s="453">
        <v>404.77209473684206</v>
      </c>
      <c r="E64" s="453">
        <v>418.92496518218616</v>
      </c>
      <c r="F64" s="453">
        <v>267.07881817408901</v>
      </c>
      <c r="G64" s="453">
        <v>372.22049271255065</v>
      </c>
      <c r="H64" s="422">
        <v>404.77209473684206</v>
      </c>
      <c r="I64" s="422">
        <v>418.92496518218616</v>
      </c>
      <c r="J64" s="422">
        <v>267.07881817408901</v>
      </c>
      <c r="K64" s="423">
        <v>372.22049271255065</v>
      </c>
      <c r="L64" s="424"/>
      <c r="M64" s="421"/>
    </row>
    <row r="65" spans="1:13" ht="13.2" x14ac:dyDescent="0.25">
      <c r="A65" s="450" t="s">
        <v>364</v>
      </c>
      <c r="B65" s="451" t="s">
        <v>363</v>
      </c>
      <c r="C65" s="452" t="s">
        <v>1400</v>
      </c>
      <c r="D65" s="453">
        <v>401.1982166266987</v>
      </c>
      <c r="E65" s="453">
        <v>415.22612629896093</v>
      </c>
      <c r="F65" s="453">
        <v>264.72068342525984</v>
      </c>
      <c r="G65" s="453">
        <v>368.93402438049566</v>
      </c>
      <c r="H65" s="422">
        <v>401.1982166266987</v>
      </c>
      <c r="I65" s="422">
        <v>415.22612629896093</v>
      </c>
      <c r="J65" s="422">
        <v>264.72068342525984</v>
      </c>
      <c r="K65" s="423">
        <v>368.93402438049566</v>
      </c>
      <c r="L65" s="424"/>
      <c r="M65" s="421"/>
    </row>
    <row r="66" spans="1:13" ht="13.2" x14ac:dyDescent="0.25">
      <c r="A66" s="450" t="s">
        <v>365</v>
      </c>
      <c r="B66" s="451" t="s">
        <v>363</v>
      </c>
      <c r="C66" s="452" t="s">
        <v>1401</v>
      </c>
      <c r="D66" s="453">
        <v>398.09632876712317</v>
      </c>
      <c r="E66" s="453">
        <v>412.01578082191759</v>
      </c>
      <c r="F66" s="453">
        <v>262.67397972602731</v>
      </c>
      <c r="G66" s="453">
        <v>366.08158904109564</v>
      </c>
      <c r="H66" s="422">
        <v>398.09632876712317</v>
      </c>
      <c r="I66" s="422">
        <v>412.01578082191759</v>
      </c>
      <c r="J66" s="422">
        <v>262.67397972602731</v>
      </c>
      <c r="K66" s="423">
        <v>366.08158904109564</v>
      </c>
      <c r="L66" s="424"/>
      <c r="M66" s="421"/>
    </row>
    <row r="67" spans="1:13" ht="13.2" x14ac:dyDescent="0.25">
      <c r="A67" s="450" t="s">
        <v>366</v>
      </c>
      <c r="B67" s="451" t="s">
        <v>363</v>
      </c>
      <c r="C67" s="452" t="s">
        <v>1402</v>
      </c>
      <c r="D67" s="453">
        <v>389.62248256052538</v>
      </c>
      <c r="E67" s="453">
        <v>403.24564628641781</v>
      </c>
      <c r="F67" s="453">
        <v>257.0827226713173</v>
      </c>
      <c r="G67" s="453">
        <v>358.28920599097256</v>
      </c>
      <c r="H67" s="422">
        <v>389.62248256052538</v>
      </c>
      <c r="I67" s="422">
        <v>403.24564628641781</v>
      </c>
      <c r="J67" s="422">
        <v>257.0827226713173</v>
      </c>
      <c r="K67" s="423">
        <v>358.28920599097256</v>
      </c>
      <c r="L67" s="424"/>
      <c r="M67" s="421"/>
    </row>
    <row r="68" spans="1:13" ht="13.2" x14ac:dyDescent="0.25">
      <c r="A68" s="450" t="s">
        <v>367</v>
      </c>
      <c r="B68" s="451" t="s">
        <v>363</v>
      </c>
      <c r="C68" s="452" t="s">
        <v>1403</v>
      </c>
      <c r="D68" s="453">
        <v>394.54170662332371</v>
      </c>
      <c r="E68" s="453">
        <v>408.33687119057282</v>
      </c>
      <c r="F68" s="453">
        <v>260.32855054855742</v>
      </c>
      <c r="G68" s="453">
        <v>362.81282811865077</v>
      </c>
      <c r="H68" s="422">
        <v>394.54170662332371</v>
      </c>
      <c r="I68" s="422">
        <v>408.33687119057282</v>
      </c>
      <c r="J68" s="422">
        <v>260.32855054855742</v>
      </c>
      <c r="K68" s="423">
        <v>362.81282811865077</v>
      </c>
      <c r="L68" s="424"/>
      <c r="M68" s="421"/>
    </row>
    <row r="69" spans="1:13" ht="13.2" x14ac:dyDescent="0.25">
      <c r="A69" s="450" t="s">
        <v>368</v>
      </c>
      <c r="B69" s="451" t="s">
        <v>363</v>
      </c>
      <c r="C69" s="452" t="s">
        <v>1404</v>
      </c>
      <c r="D69" s="453">
        <v>396.01145833333339</v>
      </c>
      <c r="E69" s="453">
        <v>409.85801282051284</v>
      </c>
      <c r="F69" s="453">
        <v>261.29832972756418</v>
      </c>
      <c r="G69" s="453">
        <v>364.16438301282051</v>
      </c>
      <c r="H69" s="422">
        <v>396.01145833333339</v>
      </c>
      <c r="I69" s="422">
        <v>409.85801282051284</v>
      </c>
      <c r="J69" s="422">
        <v>261.29832972756418</v>
      </c>
      <c r="K69" s="423">
        <v>364.16438301282051</v>
      </c>
      <c r="L69" s="424"/>
      <c r="M69" s="421"/>
    </row>
    <row r="70" spans="1:13" ht="13.2" x14ac:dyDescent="0.25">
      <c r="A70" s="450" t="s">
        <v>369</v>
      </c>
      <c r="B70" s="451" t="s">
        <v>363</v>
      </c>
      <c r="C70" s="452" t="s">
        <v>1405</v>
      </c>
      <c r="D70" s="453">
        <v>399.81248774608275</v>
      </c>
      <c r="E70" s="453">
        <v>413.79194535958214</v>
      </c>
      <c r="F70" s="453">
        <v>263.80634462434716</v>
      </c>
      <c r="G70" s="453">
        <v>367.65973523503408</v>
      </c>
      <c r="H70" s="422">
        <v>399.81248774608275</v>
      </c>
      <c r="I70" s="422">
        <v>413.79194535958214</v>
      </c>
      <c r="J70" s="422">
        <v>263.80634462434716</v>
      </c>
      <c r="K70" s="423">
        <v>367.65973523503408</v>
      </c>
      <c r="L70" s="424"/>
      <c r="M70" s="421"/>
    </row>
    <row r="71" spans="1:13" ht="13.2" x14ac:dyDescent="0.25">
      <c r="A71" s="450" t="s">
        <v>370</v>
      </c>
      <c r="B71" s="451" t="s">
        <v>363</v>
      </c>
      <c r="C71" s="452" t="s">
        <v>1406</v>
      </c>
      <c r="D71" s="453">
        <v>397.83497345132747</v>
      </c>
      <c r="E71" s="453">
        <v>411.74528720836696</v>
      </c>
      <c r="F71" s="453">
        <v>262.50153090909095</v>
      </c>
      <c r="G71" s="453">
        <v>365.84125181013684</v>
      </c>
      <c r="H71" s="422">
        <v>397.83497345132747</v>
      </c>
      <c r="I71" s="422">
        <v>411.74528720836696</v>
      </c>
      <c r="J71" s="422">
        <v>262.50153090909095</v>
      </c>
      <c r="K71" s="423">
        <v>365.84125181013684</v>
      </c>
      <c r="L71" s="424"/>
      <c r="M71" s="421"/>
    </row>
    <row r="72" spans="1:13" ht="13.2" x14ac:dyDescent="0.25">
      <c r="A72" s="450" t="s">
        <v>371</v>
      </c>
      <c r="B72" s="451" t="s">
        <v>363</v>
      </c>
      <c r="C72" s="452" t="s">
        <v>1407</v>
      </c>
      <c r="D72" s="453">
        <v>402.08832258064518</v>
      </c>
      <c r="E72" s="453">
        <v>416.14735483870965</v>
      </c>
      <c r="F72" s="453">
        <v>265.30799774193548</v>
      </c>
      <c r="G72" s="453">
        <v>369.75254838709668</v>
      </c>
      <c r="H72" s="422">
        <v>402.08832258064518</v>
      </c>
      <c r="I72" s="422">
        <v>416.14735483870965</v>
      </c>
      <c r="J72" s="422">
        <v>265.30799774193548</v>
      </c>
      <c r="K72" s="423">
        <v>369.75254838709668</v>
      </c>
      <c r="L72" s="424"/>
      <c r="M72" s="421"/>
    </row>
    <row r="73" spans="1:13" ht="13.2" x14ac:dyDescent="0.25">
      <c r="A73" s="450" t="s">
        <v>372</v>
      </c>
      <c r="B73" s="451" t="s">
        <v>363</v>
      </c>
      <c r="C73" s="452" t="s">
        <v>1408</v>
      </c>
      <c r="D73" s="453">
        <v>401.73676355066772</v>
      </c>
      <c r="E73" s="453">
        <v>415.78350353495676</v>
      </c>
      <c r="F73" s="453">
        <v>265.0760302435192</v>
      </c>
      <c r="G73" s="453">
        <v>369.4292615868028</v>
      </c>
      <c r="H73" s="422">
        <v>401.73676355066772</v>
      </c>
      <c r="I73" s="422">
        <v>415.78350353495676</v>
      </c>
      <c r="J73" s="422">
        <v>265.0760302435192</v>
      </c>
      <c r="K73" s="423">
        <v>369.4292615868028</v>
      </c>
      <c r="L73" s="424"/>
      <c r="M73" s="421"/>
    </row>
    <row r="74" spans="1:13" ht="13.2" x14ac:dyDescent="0.25">
      <c r="A74" s="450" t="s">
        <v>373</v>
      </c>
      <c r="B74" s="451" t="s">
        <v>374</v>
      </c>
      <c r="C74" s="452" t="s">
        <v>1409</v>
      </c>
      <c r="D74" s="453">
        <v>426.5302478914557</v>
      </c>
      <c r="E74" s="453">
        <v>441.44389292262537</v>
      </c>
      <c r="F74" s="453">
        <v>281.43539538320493</v>
      </c>
      <c r="G74" s="453">
        <v>392.22886431976525</v>
      </c>
      <c r="H74" s="422">
        <v>426.5302478914557</v>
      </c>
      <c r="I74" s="422">
        <v>441.44389292262537</v>
      </c>
      <c r="J74" s="422">
        <v>281.43539538320493</v>
      </c>
      <c r="K74" s="423">
        <v>392.22886431976525</v>
      </c>
      <c r="L74" s="424"/>
      <c r="M74" s="421"/>
    </row>
    <row r="75" spans="1:13" ht="13.2" x14ac:dyDescent="0.25">
      <c r="A75" s="450" t="s">
        <v>375</v>
      </c>
      <c r="B75" s="451" t="s">
        <v>374</v>
      </c>
      <c r="C75" s="452" t="s">
        <v>1409</v>
      </c>
      <c r="D75" s="453">
        <v>426.5302478914557</v>
      </c>
      <c r="E75" s="453">
        <v>441.44389292262537</v>
      </c>
      <c r="F75" s="453">
        <v>281.43539538320493</v>
      </c>
      <c r="G75" s="453">
        <v>392.22886431976525</v>
      </c>
      <c r="H75" s="422">
        <v>426.5302478914557</v>
      </c>
      <c r="I75" s="422">
        <v>441.44389292262537</v>
      </c>
      <c r="J75" s="422">
        <v>281.43539538320493</v>
      </c>
      <c r="K75" s="423">
        <v>392.22886431976525</v>
      </c>
      <c r="L75" s="424"/>
      <c r="M75" s="421"/>
    </row>
    <row r="76" spans="1:13" ht="13.2" x14ac:dyDescent="0.25">
      <c r="A76" s="450" t="s">
        <v>376</v>
      </c>
      <c r="B76" s="451" t="s">
        <v>374</v>
      </c>
      <c r="C76" s="452" t="s">
        <v>1410</v>
      </c>
      <c r="D76" s="453">
        <v>424.95792370979814</v>
      </c>
      <c r="E76" s="453">
        <v>439.81659237097978</v>
      </c>
      <c r="F76" s="453">
        <v>280.39793630516084</v>
      </c>
      <c r="G76" s="453">
        <v>390.78298578908004</v>
      </c>
      <c r="H76" s="422">
        <v>424.95792370979814</v>
      </c>
      <c r="I76" s="422">
        <v>439.81659237097978</v>
      </c>
      <c r="J76" s="422">
        <v>280.39793630516084</v>
      </c>
      <c r="K76" s="423">
        <v>390.78298578908004</v>
      </c>
      <c r="L76" s="424"/>
      <c r="M76" s="421"/>
    </row>
    <row r="77" spans="1:13" ht="13.2" x14ac:dyDescent="0.25">
      <c r="A77" s="450" t="s">
        <v>377</v>
      </c>
      <c r="B77" s="451" t="s">
        <v>374</v>
      </c>
      <c r="C77" s="452" t="s">
        <v>1411</v>
      </c>
      <c r="D77" s="453">
        <v>423.95834851336116</v>
      </c>
      <c r="E77" s="453">
        <v>438.7820669928492</v>
      </c>
      <c r="F77" s="453">
        <v>279.73839142642083</v>
      </c>
      <c r="G77" s="453">
        <v>389.86379601053824</v>
      </c>
      <c r="H77" s="422">
        <v>423.95834851336116</v>
      </c>
      <c r="I77" s="422">
        <v>438.7820669928492</v>
      </c>
      <c r="J77" s="422">
        <v>279.73839142642083</v>
      </c>
      <c r="K77" s="423">
        <v>389.86379601053824</v>
      </c>
      <c r="L77" s="424"/>
      <c r="M77" s="421"/>
    </row>
    <row r="78" spans="1:13" ht="13.2" x14ac:dyDescent="0.25">
      <c r="A78" s="450" t="s">
        <v>378</v>
      </c>
      <c r="B78" s="451" t="s">
        <v>374</v>
      </c>
      <c r="C78" s="452" t="s">
        <v>1412</v>
      </c>
      <c r="D78" s="453">
        <v>428.56864872944686</v>
      </c>
      <c r="E78" s="453">
        <v>443.55356651718978</v>
      </c>
      <c r="F78" s="453">
        <v>282.78038357249619</v>
      </c>
      <c r="G78" s="453">
        <v>394.10333781763813</v>
      </c>
      <c r="H78" s="422">
        <v>428.56864872944686</v>
      </c>
      <c r="I78" s="422">
        <v>443.55356651718978</v>
      </c>
      <c r="J78" s="422">
        <v>282.78038357249619</v>
      </c>
      <c r="K78" s="423">
        <v>394.10333781763813</v>
      </c>
      <c r="L78" s="424"/>
      <c r="M78" s="421"/>
    </row>
    <row r="79" spans="1:13" ht="13.2" x14ac:dyDescent="0.25">
      <c r="A79" s="450" t="s">
        <v>379</v>
      </c>
      <c r="B79" s="451" t="s">
        <v>374</v>
      </c>
      <c r="C79" s="452" t="s">
        <v>1412</v>
      </c>
      <c r="D79" s="453">
        <v>428.56864872944686</v>
      </c>
      <c r="E79" s="453">
        <v>443.55356651718978</v>
      </c>
      <c r="F79" s="453">
        <v>282.78038357249619</v>
      </c>
      <c r="G79" s="453">
        <v>394.10333781763813</v>
      </c>
      <c r="H79" s="422">
        <v>428.56864872944686</v>
      </c>
      <c r="I79" s="422">
        <v>443.55356651718978</v>
      </c>
      <c r="J79" s="422">
        <v>282.78038357249619</v>
      </c>
      <c r="K79" s="423">
        <v>394.10333781763813</v>
      </c>
      <c r="L79" s="424"/>
      <c r="M79" s="421"/>
    </row>
    <row r="80" spans="1:13" ht="13.2" x14ac:dyDescent="0.25">
      <c r="A80" s="450" t="s">
        <v>380</v>
      </c>
      <c r="B80" s="451" t="s">
        <v>374</v>
      </c>
      <c r="C80" s="452" t="s">
        <v>1413</v>
      </c>
      <c r="D80" s="453">
        <v>419.33468599397605</v>
      </c>
      <c r="E80" s="453">
        <v>433.99673795180729</v>
      </c>
      <c r="F80" s="453">
        <v>276.687582496235</v>
      </c>
      <c r="G80" s="453">
        <v>385.61196649096394</v>
      </c>
      <c r="H80" s="422">
        <v>419.33468599397605</v>
      </c>
      <c r="I80" s="422">
        <v>433.99673795180729</v>
      </c>
      <c r="J80" s="422">
        <v>276.687582496235</v>
      </c>
      <c r="K80" s="423">
        <v>385.61196649096394</v>
      </c>
      <c r="L80" s="424"/>
      <c r="M80" s="421"/>
    </row>
    <row r="81" spans="1:13" ht="13.2" x14ac:dyDescent="0.25">
      <c r="A81" s="450" t="s">
        <v>381</v>
      </c>
      <c r="B81" s="451" t="s">
        <v>374</v>
      </c>
      <c r="C81" s="452" t="s">
        <v>1414</v>
      </c>
      <c r="D81" s="453">
        <v>421.05964637456373</v>
      </c>
      <c r="E81" s="453">
        <v>435.78201163241573</v>
      </c>
      <c r="F81" s="453">
        <v>277.82575478092292</v>
      </c>
      <c r="G81" s="453">
        <v>387.19820628150444</v>
      </c>
      <c r="H81" s="422">
        <v>421.05964637456373</v>
      </c>
      <c r="I81" s="422">
        <v>435.78201163241573</v>
      </c>
      <c r="J81" s="422">
        <v>277.82575478092292</v>
      </c>
      <c r="K81" s="423">
        <v>387.19820628150444</v>
      </c>
      <c r="L81" s="424"/>
      <c r="M81" s="421"/>
    </row>
    <row r="82" spans="1:13" ht="13.2" x14ac:dyDescent="0.25">
      <c r="A82" s="450" t="s">
        <v>382</v>
      </c>
      <c r="B82" s="451" t="s">
        <v>374</v>
      </c>
      <c r="C82" s="452" t="s">
        <v>1415</v>
      </c>
      <c r="D82" s="453">
        <v>420.98250622406653</v>
      </c>
      <c r="E82" s="453">
        <v>435.70217427385899</v>
      </c>
      <c r="F82" s="453">
        <v>277.77485576763496</v>
      </c>
      <c r="G82" s="453">
        <v>387.12726970954361</v>
      </c>
      <c r="H82" s="422">
        <v>420.98250622406653</v>
      </c>
      <c r="I82" s="422">
        <v>435.70217427385899</v>
      </c>
      <c r="J82" s="422">
        <v>277.77485576763496</v>
      </c>
      <c r="K82" s="423">
        <v>387.12726970954361</v>
      </c>
      <c r="L82" s="424"/>
      <c r="M82" s="421"/>
    </row>
    <row r="83" spans="1:13" ht="13.2" x14ac:dyDescent="0.25">
      <c r="A83" s="450" t="s">
        <v>383</v>
      </c>
      <c r="B83" s="451" t="s">
        <v>374</v>
      </c>
      <c r="C83" s="452" t="s">
        <v>1416</v>
      </c>
      <c r="D83" s="453">
        <v>423.72942857142857</v>
      </c>
      <c r="E83" s="453">
        <v>438.54514285714282</v>
      </c>
      <c r="F83" s="453">
        <v>279.58734428571421</v>
      </c>
      <c r="G83" s="453">
        <v>389.65328571428569</v>
      </c>
      <c r="H83" s="422">
        <v>423.72942857142857</v>
      </c>
      <c r="I83" s="422">
        <v>438.54514285714282</v>
      </c>
      <c r="J83" s="422">
        <v>279.58734428571421</v>
      </c>
      <c r="K83" s="423">
        <v>389.65328571428569</v>
      </c>
      <c r="L83" s="424"/>
      <c r="M83" s="421"/>
    </row>
    <row r="84" spans="1:13" ht="13.2" x14ac:dyDescent="0.25">
      <c r="A84" s="450" t="s">
        <v>384</v>
      </c>
      <c r="B84" s="451" t="s">
        <v>374</v>
      </c>
      <c r="C84" s="452" t="s">
        <v>1417</v>
      </c>
      <c r="D84" s="453">
        <v>413.40265058365776</v>
      </c>
      <c r="E84" s="453">
        <v>427.85728871595347</v>
      </c>
      <c r="F84" s="453">
        <v>272.77347619455264</v>
      </c>
      <c r="G84" s="453">
        <v>380.15698287937755</v>
      </c>
      <c r="H84" s="422">
        <v>413.40265058365776</v>
      </c>
      <c r="I84" s="422">
        <v>427.85728871595347</v>
      </c>
      <c r="J84" s="422">
        <v>272.77347619455264</v>
      </c>
      <c r="K84" s="423">
        <v>380.15698287937755</v>
      </c>
      <c r="L84" s="424"/>
      <c r="M84" s="421"/>
    </row>
    <row r="85" spans="1:13" ht="13.2" x14ac:dyDescent="0.25">
      <c r="A85" s="450" t="s">
        <v>385</v>
      </c>
      <c r="B85" s="451" t="s">
        <v>374</v>
      </c>
      <c r="C85" s="452" t="s">
        <v>1418</v>
      </c>
      <c r="D85" s="453">
        <v>420.37866666666679</v>
      </c>
      <c r="E85" s="453">
        <v>435.07722144522171</v>
      </c>
      <c r="F85" s="453">
        <v>277.3764272261073</v>
      </c>
      <c r="G85" s="453">
        <v>386.57199067599095</v>
      </c>
      <c r="H85" s="422">
        <v>420.37866666666679</v>
      </c>
      <c r="I85" s="422">
        <v>435.07722144522171</v>
      </c>
      <c r="J85" s="422">
        <v>277.3764272261073</v>
      </c>
      <c r="K85" s="423">
        <v>386.57199067599095</v>
      </c>
      <c r="L85" s="424"/>
      <c r="M85" s="421"/>
    </row>
    <row r="86" spans="1:13" ht="13.2" x14ac:dyDescent="0.25">
      <c r="A86" s="450" t="s">
        <v>386</v>
      </c>
      <c r="B86" s="451" t="s">
        <v>374</v>
      </c>
      <c r="C86" s="452" t="s">
        <v>1419</v>
      </c>
      <c r="D86" s="453">
        <v>414.29361930294903</v>
      </c>
      <c r="E86" s="453">
        <v>428.77941018766751</v>
      </c>
      <c r="F86" s="453">
        <v>273.36135978552278</v>
      </c>
      <c r="G86" s="453">
        <v>380.97630026809651</v>
      </c>
      <c r="H86" s="422">
        <v>414.29361930294903</v>
      </c>
      <c r="I86" s="422">
        <v>428.77941018766751</v>
      </c>
      <c r="J86" s="422">
        <v>273.36135978552278</v>
      </c>
      <c r="K86" s="423">
        <v>380.97630026809651</v>
      </c>
      <c r="L86" s="424"/>
      <c r="M86" s="421"/>
    </row>
    <row r="87" spans="1:13" ht="13.2" x14ac:dyDescent="0.25">
      <c r="A87" s="450" t="s">
        <v>387</v>
      </c>
      <c r="B87" s="451" t="s">
        <v>374</v>
      </c>
      <c r="C87" s="452" t="s">
        <v>1417</v>
      </c>
      <c r="D87" s="453">
        <v>406.91107315204908</v>
      </c>
      <c r="E87" s="453">
        <v>421.13873305247034</v>
      </c>
      <c r="F87" s="453">
        <v>268.49016998085028</v>
      </c>
      <c r="G87" s="453">
        <v>374.18745538107999</v>
      </c>
      <c r="H87" s="422">
        <v>406.91107315204908</v>
      </c>
      <c r="I87" s="422">
        <v>421.13873305247034</v>
      </c>
      <c r="J87" s="422">
        <v>268.49016998085028</v>
      </c>
      <c r="K87" s="423">
        <v>374.18745538107999</v>
      </c>
      <c r="L87" s="424"/>
      <c r="M87" s="421"/>
    </row>
    <row r="88" spans="1:13" ht="13.2" x14ac:dyDescent="0.25">
      <c r="A88" s="450" t="s">
        <v>388</v>
      </c>
      <c r="B88" s="451" t="s">
        <v>374</v>
      </c>
      <c r="C88" s="452" t="s">
        <v>1419</v>
      </c>
      <c r="D88" s="453">
        <v>414.29361930294903</v>
      </c>
      <c r="E88" s="453">
        <v>428.77941018766751</v>
      </c>
      <c r="F88" s="453">
        <v>273.36135978552278</v>
      </c>
      <c r="G88" s="453">
        <v>380.97630026809651</v>
      </c>
      <c r="H88" s="422">
        <v>414.29361930294903</v>
      </c>
      <c r="I88" s="422">
        <v>428.77941018766751</v>
      </c>
      <c r="J88" s="422">
        <v>273.36135978552278</v>
      </c>
      <c r="K88" s="423">
        <v>380.97630026809651</v>
      </c>
      <c r="L88" s="424"/>
      <c r="M88" s="421"/>
    </row>
    <row r="89" spans="1:13" ht="13.2" x14ac:dyDescent="0.25">
      <c r="A89" s="450" t="s">
        <v>389</v>
      </c>
      <c r="B89" s="451" t="s">
        <v>374</v>
      </c>
      <c r="C89" s="452" t="s">
        <v>1420</v>
      </c>
      <c r="D89" s="453">
        <v>422.19987260168847</v>
      </c>
      <c r="E89" s="453">
        <v>436.9621059094398</v>
      </c>
      <c r="F89" s="453">
        <v>278.57810475057562</v>
      </c>
      <c r="G89" s="453">
        <v>388.24673599386034</v>
      </c>
      <c r="H89" s="422">
        <v>422.19987260168847</v>
      </c>
      <c r="I89" s="422">
        <v>436.9621059094398</v>
      </c>
      <c r="J89" s="422">
        <v>278.57810475057562</v>
      </c>
      <c r="K89" s="423">
        <v>388.24673599386034</v>
      </c>
      <c r="L89" s="424"/>
      <c r="M89" s="421"/>
    </row>
    <row r="90" spans="1:13" ht="13.2" x14ac:dyDescent="0.25">
      <c r="A90" s="450" t="s">
        <v>390</v>
      </c>
      <c r="B90" s="451" t="s">
        <v>374</v>
      </c>
      <c r="C90" s="452" t="s">
        <v>1420</v>
      </c>
      <c r="D90" s="453">
        <v>422.19987260168847</v>
      </c>
      <c r="E90" s="453">
        <v>436.9621059094398</v>
      </c>
      <c r="F90" s="453">
        <v>278.57810475057562</v>
      </c>
      <c r="G90" s="453">
        <v>388.24673599386034</v>
      </c>
      <c r="H90" s="422">
        <v>422.19987260168847</v>
      </c>
      <c r="I90" s="422">
        <v>436.9621059094398</v>
      </c>
      <c r="J90" s="422">
        <v>278.57810475057562</v>
      </c>
      <c r="K90" s="423">
        <v>388.24673599386034</v>
      </c>
      <c r="L90" s="424"/>
      <c r="M90" s="421"/>
    </row>
    <row r="91" spans="1:13" ht="13.2" x14ac:dyDescent="0.25">
      <c r="A91" s="450" t="s">
        <v>391</v>
      </c>
      <c r="B91" s="451" t="s">
        <v>374</v>
      </c>
      <c r="C91" s="452" t="s">
        <v>1421</v>
      </c>
      <c r="D91" s="453">
        <v>417.76128774490968</v>
      </c>
      <c r="E91" s="453">
        <v>432.36832577794831</v>
      </c>
      <c r="F91" s="453">
        <v>275.64941472147518</v>
      </c>
      <c r="G91" s="453">
        <v>384.16510026892041</v>
      </c>
      <c r="H91" s="422">
        <v>417.76128774490968</v>
      </c>
      <c r="I91" s="422">
        <v>432.36832577794831</v>
      </c>
      <c r="J91" s="422">
        <v>275.64941472147518</v>
      </c>
      <c r="K91" s="423">
        <v>384.16510026892041</v>
      </c>
      <c r="L91" s="424"/>
      <c r="M91" s="421"/>
    </row>
    <row r="92" spans="1:13" ht="13.2" x14ac:dyDescent="0.25">
      <c r="A92" s="450" t="s">
        <v>392</v>
      </c>
      <c r="B92" s="451" t="s">
        <v>374</v>
      </c>
      <c r="C92" s="452" t="s">
        <v>1422</v>
      </c>
      <c r="D92" s="453">
        <v>420.94596464836388</v>
      </c>
      <c r="E92" s="453">
        <v>435.6643550206843</v>
      </c>
      <c r="F92" s="453">
        <v>277.75074471605865</v>
      </c>
      <c r="G92" s="453">
        <v>387.09366679202702</v>
      </c>
      <c r="H92" s="422">
        <v>420.94596464836388</v>
      </c>
      <c r="I92" s="422">
        <v>435.6643550206843</v>
      </c>
      <c r="J92" s="422">
        <v>277.75074471605865</v>
      </c>
      <c r="K92" s="423">
        <v>387.09366679202702</v>
      </c>
      <c r="L92" s="424"/>
      <c r="M92" s="421"/>
    </row>
    <row r="93" spans="1:13" ht="13.2" x14ac:dyDescent="0.25">
      <c r="A93" s="450" t="s">
        <v>393</v>
      </c>
      <c r="B93" s="451" t="s">
        <v>374</v>
      </c>
      <c r="C93" s="452" t="s">
        <v>1422</v>
      </c>
      <c r="D93" s="453">
        <v>420.94596464836388</v>
      </c>
      <c r="E93" s="453">
        <v>435.6643550206843</v>
      </c>
      <c r="F93" s="453">
        <v>277.75074471605865</v>
      </c>
      <c r="G93" s="453">
        <v>387.09366679202702</v>
      </c>
      <c r="H93" s="422">
        <v>420.94596464836388</v>
      </c>
      <c r="I93" s="422">
        <v>435.6643550206843</v>
      </c>
      <c r="J93" s="422">
        <v>277.75074471605865</v>
      </c>
      <c r="K93" s="423">
        <v>387.09366679202702</v>
      </c>
      <c r="L93" s="424"/>
      <c r="M93" s="421"/>
    </row>
    <row r="94" spans="1:13" ht="13.2" x14ac:dyDescent="0.25">
      <c r="A94" s="450" t="s">
        <v>499</v>
      </c>
      <c r="B94" s="451" t="s">
        <v>394</v>
      </c>
      <c r="C94" s="452" t="s">
        <v>1423</v>
      </c>
      <c r="D94" s="453">
        <v>471.37034261382229</v>
      </c>
      <c r="E94" s="453">
        <v>487.85182312479526</v>
      </c>
      <c r="F94" s="453">
        <v>311.02201872256802</v>
      </c>
      <c r="G94" s="453">
        <v>433.46293743858496</v>
      </c>
      <c r="H94" s="422">
        <v>471.37034261382229</v>
      </c>
      <c r="I94" s="422">
        <v>487.85182312479526</v>
      </c>
      <c r="J94" s="422">
        <v>311.02201872256802</v>
      </c>
      <c r="K94" s="423">
        <v>433.46293743858496</v>
      </c>
      <c r="L94" s="424"/>
      <c r="M94" s="421"/>
    </row>
    <row r="95" spans="1:13" ht="13.2" x14ac:dyDescent="0.25">
      <c r="A95" s="450" t="s">
        <v>500</v>
      </c>
      <c r="B95" s="451" t="s">
        <v>394</v>
      </c>
      <c r="C95" s="452" t="s">
        <v>1423</v>
      </c>
      <c r="D95" s="453">
        <v>471.37034261382229</v>
      </c>
      <c r="E95" s="453">
        <v>487.85182312479526</v>
      </c>
      <c r="F95" s="453">
        <v>311.02201872256802</v>
      </c>
      <c r="G95" s="453">
        <v>433.46293743858496</v>
      </c>
      <c r="H95" s="422">
        <v>471.37034261382229</v>
      </c>
      <c r="I95" s="422">
        <v>487.85182312479526</v>
      </c>
      <c r="J95" s="422">
        <v>311.02201872256802</v>
      </c>
      <c r="K95" s="423">
        <v>433.46293743858496</v>
      </c>
      <c r="L95" s="424"/>
      <c r="M95" s="421"/>
    </row>
    <row r="96" spans="1:13" ht="13.2" x14ac:dyDescent="0.25">
      <c r="A96" s="450" t="s">
        <v>501</v>
      </c>
      <c r="B96" s="451" t="s">
        <v>394</v>
      </c>
      <c r="C96" s="452" t="s">
        <v>1423</v>
      </c>
      <c r="D96" s="453">
        <v>471.37034261382229</v>
      </c>
      <c r="E96" s="453">
        <v>487.85182312479526</v>
      </c>
      <c r="F96" s="453">
        <v>311.02201872256802</v>
      </c>
      <c r="G96" s="453">
        <v>433.46293743858496</v>
      </c>
      <c r="H96" s="422">
        <v>471.37034261382229</v>
      </c>
      <c r="I96" s="422">
        <v>487.85182312479526</v>
      </c>
      <c r="J96" s="422">
        <v>311.02201872256802</v>
      </c>
      <c r="K96" s="423">
        <v>433.46293743858496</v>
      </c>
      <c r="L96" s="424"/>
      <c r="M96" s="421"/>
    </row>
    <row r="97" spans="1:13" ht="13.2" x14ac:dyDescent="0.25">
      <c r="A97" s="450" t="s">
        <v>502</v>
      </c>
      <c r="B97" s="451" t="s">
        <v>394</v>
      </c>
      <c r="C97" s="452" t="s">
        <v>1424</v>
      </c>
      <c r="D97" s="453">
        <v>468.62368893320058</v>
      </c>
      <c r="E97" s="453">
        <v>485.00913260219357</v>
      </c>
      <c r="F97" s="453">
        <v>309.20970747756746</v>
      </c>
      <c r="G97" s="453">
        <v>430.93716849451664</v>
      </c>
      <c r="H97" s="422">
        <v>468.62368893320058</v>
      </c>
      <c r="I97" s="422">
        <v>485.00913260219357</v>
      </c>
      <c r="J97" s="422">
        <v>309.20970747756746</v>
      </c>
      <c r="K97" s="423">
        <v>430.93716849451664</v>
      </c>
      <c r="L97" s="424"/>
      <c r="M97" s="421"/>
    </row>
    <row r="98" spans="1:13" ht="13.2" x14ac:dyDescent="0.25">
      <c r="A98" s="450" t="s">
        <v>503</v>
      </c>
      <c r="B98" s="451" t="s">
        <v>394</v>
      </c>
      <c r="C98" s="452" t="s">
        <v>1425</v>
      </c>
      <c r="D98" s="453">
        <v>464.56042175956992</v>
      </c>
      <c r="E98" s="453">
        <v>480.80379314976472</v>
      </c>
      <c r="F98" s="453">
        <v>306.52866150436523</v>
      </c>
      <c r="G98" s="453">
        <v>427.20066756212219</v>
      </c>
      <c r="H98" s="422">
        <v>464.56042175956992</v>
      </c>
      <c r="I98" s="422">
        <v>480.80379314976472</v>
      </c>
      <c r="J98" s="422">
        <v>306.52866150436523</v>
      </c>
      <c r="K98" s="423">
        <v>427.20066756212219</v>
      </c>
      <c r="L98" s="424"/>
      <c r="M98" s="421"/>
    </row>
    <row r="99" spans="1:13" ht="13.2" x14ac:dyDescent="0.25">
      <c r="A99" s="450" t="s">
        <v>504</v>
      </c>
      <c r="B99" s="451" t="s">
        <v>394</v>
      </c>
      <c r="C99" s="452" t="s">
        <v>1426</v>
      </c>
      <c r="D99" s="453">
        <v>434.56859437751012</v>
      </c>
      <c r="E99" s="453">
        <v>449.76330047462591</v>
      </c>
      <c r="F99" s="453">
        <v>286.73929875867117</v>
      </c>
      <c r="G99" s="453">
        <v>399.62077035414399</v>
      </c>
      <c r="H99" s="422">
        <v>434.56859437751012</v>
      </c>
      <c r="I99" s="422">
        <v>449.76330047462591</v>
      </c>
      <c r="J99" s="422">
        <v>286.73929875867117</v>
      </c>
      <c r="K99" s="423">
        <v>399.62077035414399</v>
      </c>
      <c r="L99" s="424"/>
      <c r="M99" s="421"/>
    </row>
    <row r="100" spans="1:13" ht="13.2" x14ac:dyDescent="0.25">
      <c r="A100" s="450" t="s">
        <v>505</v>
      </c>
      <c r="B100" s="451" t="s">
        <v>394</v>
      </c>
      <c r="C100" s="452" t="s">
        <v>1427</v>
      </c>
      <c r="D100" s="453">
        <v>437.33485714285706</v>
      </c>
      <c r="E100" s="453">
        <v>452.62628571428564</v>
      </c>
      <c r="F100" s="453">
        <v>288.56454857142853</v>
      </c>
      <c r="G100" s="453">
        <v>402.16457142857143</v>
      </c>
      <c r="H100" s="422">
        <v>437.33485714285706</v>
      </c>
      <c r="I100" s="422">
        <v>452.62628571428564</v>
      </c>
      <c r="J100" s="422">
        <v>288.56454857142853</v>
      </c>
      <c r="K100" s="423">
        <v>402.16457142857143</v>
      </c>
      <c r="L100" s="424"/>
      <c r="M100" s="421"/>
    </row>
    <row r="101" spans="1:13" ht="13.2" x14ac:dyDescent="0.25">
      <c r="A101" s="450" t="s">
        <v>506</v>
      </c>
      <c r="B101" s="451" t="s">
        <v>394</v>
      </c>
      <c r="C101" s="452" t="s">
        <v>1428</v>
      </c>
      <c r="D101" s="453">
        <v>440.52171428571427</v>
      </c>
      <c r="E101" s="453">
        <v>455.92457142857131</v>
      </c>
      <c r="F101" s="453">
        <v>290.66731714285714</v>
      </c>
      <c r="G101" s="453">
        <v>405.09514285714283</v>
      </c>
      <c r="H101" s="422">
        <v>440.52171428571427</v>
      </c>
      <c r="I101" s="422">
        <v>455.92457142857131</v>
      </c>
      <c r="J101" s="422">
        <v>290.66731714285714</v>
      </c>
      <c r="K101" s="423">
        <v>405.09514285714283</v>
      </c>
      <c r="L101" s="424"/>
      <c r="M101" s="421"/>
    </row>
    <row r="102" spans="1:13" ht="13.2" x14ac:dyDescent="0.25">
      <c r="A102" s="450" t="s">
        <v>507</v>
      </c>
      <c r="B102" s="451" t="s">
        <v>394</v>
      </c>
      <c r="C102" s="452" t="s">
        <v>1429</v>
      </c>
      <c r="D102" s="453">
        <v>443.87370301451415</v>
      </c>
      <c r="E102" s="453">
        <v>459.3937625604762</v>
      </c>
      <c r="F102" s="453">
        <v>292.87904369184957</v>
      </c>
      <c r="G102" s="453">
        <v>408.17756605880152</v>
      </c>
      <c r="H102" s="422">
        <v>443.87370301451415</v>
      </c>
      <c r="I102" s="422">
        <v>459.3937625604762</v>
      </c>
      <c r="J102" s="422">
        <v>292.87904369184957</v>
      </c>
      <c r="K102" s="423">
        <v>408.17756605880152</v>
      </c>
      <c r="L102" s="424"/>
      <c r="M102" s="421"/>
    </row>
    <row r="103" spans="1:13" ht="13.2" x14ac:dyDescent="0.25">
      <c r="A103" s="450" t="s">
        <v>508</v>
      </c>
      <c r="B103" s="451" t="s">
        <v>394</v>
      </c>
      <c r="C103" s="452" t="s">
        <v>1430</v>
      </c>
      <c r="D103" s="453">
        <v>426.1485608507287</v>
      </c>
      <c r="E103" s="453">
        <v>441.04886018117367</v>
      </c>
      <c r="F103" s="453">
        <v>281.18354866482866</v>
      </c>
      <c r="G103" s="453">
        <v>391.87787239070502</v>
      </c>
      <c r="H103" s="422">
        <v>426.1485608507287</v>
      </c>
      <c r="I103" s="422">
        <v>441.04886018117367</v>
      </c>
      <c r="J103" s="422">
        <v>281.18354866482866</v>
      </c>
      <c r="K103" s="423">
        <v>391.87787239070502</v>
      </c>
      <c r="L103" s="424"/>
      <c r="M103" s="421"/>
    </row>
    <row r="104" spans="1:13" ht="13.2" x14ac:dyDescent="0.25">
      <c r="A104" s="450" t="s">
        <v>509</v>
      </c>
      <c r="B104" s="451" t="s">
        <v>394</v>
      </c>
      <c r="C104" s="452" t="s">
        <v>1431</v>
      </c>
      <c r="D104" s="453">
        <v>474.88453341985723</v>
      </c>
      <c r="E104" s="453">
        <v>491.48888773523691</v>
      </c>
      <c r="F104" s="453">
        <v>313.34077028552889</v>
      </c>
      <c r="G104" s="453">
        <v>436.69451849448416</v>
      </c>
      <c r="H104" s="422">
        <v>474.88453341985723</v>
      </c>
      <c r="I104" s="422">
        <v>491.48888773523691</v>
      </c>
      <c r="J104" s="422">
        <v>313.34077028552889</v>
      </c>
      <c r="K104" s="423">
        <v>436.69451849448416</v>
      </c>
      <c r="L104" s="424"/>
      <c r="M104" s="421"/>
    </row>
    <row r="105" spans="1:13" ht="13.2" x14ac:dyDescent="0.25">
      <c r="A105" s="450" t="s">
        <v>510</v>
      </c>
      <c r="B105" s="451" t="s">
        <v>394</v>
      </c>
      <c r="C105" s="452" t="s">
        <v>1432</v>
      </c>
      <c r="D105" s="453">
        <v>476.56832345360817</v>
      </c>
      <c r="E105" s="453">
        <v>493.23155154639181</v>
      </c>
      <c r="F105" s="453">
        <v>314.45177733891751</v>
      </c>
      <c r="G105" s="453">
        <v>438.24289884020624</v>
      </c>
      <c r="H105" s="422">
        <v>476.56832345360817</v>
      </c>
      <c r="I105" s="422">
        <v>493.23155154639181</v>
      </c>
      <c r="J105" s="422">
        <v>314.45177733891751</v>
      </c>
      <c r="K105" s="423">
        <v>438.24289884020624</v>
      </c>
      <c r="L105" s="424"/>
      <c r="M105" s="421"/>
    </row>
    <row r="106" spans="1:13" ht="13.2" x14ac:dyDescent="0.25">
      <c r="A106" s="450" t="s">
        <v>511</v>
      </c>
      <c r="B106" s="451" t="s">
        <v>394</v>
      </c>
      <c r="C106" s="452" t="s">
        <v>1433</v>
      </c>
      <c r="D106" s="453">
        <v>476.67016344916345</v>
      </c>
      <c r="E106" s="453">
        <v>493.33695238095243</v>
      </c>
      <c r="F106" s="453">
        <v>314.51897393178888</v>
      </c>
      <c r="G106" s="453">
        <v>438.33654890604885</v>
      </c>
      <c r="H106" s="422">
        <v>476.67016344916345</v>
      </c>
      <c r="I106" s="422">
        <v>493.33695238095243</v>
      </c>
      <c r="J106" s="422">
        <v>314.51897393178888</v>
      </c>
      <c r="K106" s="423">
        <v>438.33654890604885</v>
      </c>
      <c r="L106" s="424"/>
      <c r="M106" s="421"/>
    </row>
    <row r="107" spans="1:13" ht="13.2" x14ac:dyDescent="0.25">
      <c r="A107" s="450" t="s">
        <v>512</v>
      </c>
      <c r="B107" s="451" t="s">
        <v>394</v>
      </c>
      <c r="C107" s="452" t="s">
        <v>1434</v>
      </c>
      <c r="D107" s="453">
        <v>475.3715434083602</v>
      </c>
      <c r="E107" s="453">
        <v>491.99292604501625</v>
      </c>
      <c r="F107" s="453">
        <v>313.66211173633445</v>
      </c>
      <c r="G107" s="453">
        <v>437.14236334405155</v>
      </c>
      <c r="H107" s="422">
        <v>475.3715434083602</v>
      </c>
      <c r="I107" s="422">
        <v>491.99292604501625</v>
      </c>
      <c r="J107" s="422">
        <v>313.66211173633445</v>
      </c>
      <c r="K107" s="423">
        <v>437.14236334405155</v>
      </c>
      <c r="L107" s="424"/>
      <c r="M107" s="421"/>
    </row>
    <row r="108" spans="1:13" ht="13.2" x14ac:dyDescent="0.25">
      <c r="A108" s="450" t="s">
        <v>513</v>
      </c>
      <c r="B108" s="451" t="s">
        <v>394</v>
      </c>
      <c r="C108" s="452" t="s">
        <v>1435</v>
      </c>
      <c r="D108" s="453">
        <v>473.37085714285706</v>
      </c>
      <c r="E108" s="453">
        <v>489.92228571428564</v>
      </c>
      <c r="F108" s="453">
        <v>312.34200857142855</v>
      </c>
      <c r="G108" s="453">
        <v>435.30257142857147</v>
      </c>
      <c r="H108" s="422">
        <v>473.37085714285706</v>
      </c>
      <c r="I108" s="422">
        <v>489.92228571428564</v>
      </c>
      <c r="J108" s="422">
        <v>312.34200857142855</v>
      </c>
      <c r="K108" s="423">
        <v>435.30257142857147</v>
      </c>
      <c r="L108" s="424"/>
      <c r="M108" s="421"/>
    </row>
    <row r="109" spans="1:13" ht="13.2" x14ac:dyDescent="0.25">
      <c r="A109" s="450" t="s">
        <v>514</v>
      </c>
      <c r="B109" s="451" t="s">
        <v>394</v>
      </c>
      <c r="C109" s="452" t="s">
        <v>1436</v>
      </c>
      <c r="D109" s="453">
        <v>450.60624349635782</v>
      </c>
      <c r="E109" s="453">
        <v>466.36170655567093</v>
      </c>
      <c r="F109" s="453">
        <v>297.3213433922997</v>
      </c>
      <c r="G109" s="453">
        <v>414.36867845993748</v>
      </c>
      <c r="H109" s="422">
        <v>450.60624349635782</v>
      </c>
      <c r="I109" s="422">
        <v>466.36170655567093</v>
      </c>
      <c r="J109" s="422">
        <v>297.3213433922997</v>
      </c>
      <c r="K109" s="423">
        <v>414.36867845993748</v>
      </c>
      <c r="L109" s="424"/>
      <c r="M109" s="421"/>
    </row>
    <row r="110" spans="1:13" ht="13.2" x14ac:dyDescent="0.25">
      <c r="A110" s="450" t="s">
        <v>515</v>
      </c>
      <c r="B110" s="451" t="s">
        <v>394</v>
      </c>
      <c r="C110" s="452" t="s">
        <v>1437</v>
      </c>
      <c r="D110" s="453">
        <v>475.4338277634962</v>
      </c>
      <c r="E110" s="453">
        <v>492.05738817480727</v>
      </c>
      <c r="F110" s="453">
        <v>313.70320852185091</v>
      </c>
      <c r="G110" s="453">
        <v>437.19963881748089</v>
      </c>
      <c r="H110" s="422">
        <v>475.4338277634962</v>
      </c>
      <c r="I110" s="422">
        <v>492.05738817480727</v>
      </c>
      <c r="J110" s="422">
        <v>313.70320852185091</v>
      </c>
      <c r="K110" s="423">
        <v>437.19963881748089</v>
      </c>
      <c r="L110" s="424"/>
      <c r="M110" s="421"/>
    </row>
    <row r="111" spans="1:13" ht="13.2" x14ac:dyDescent="0.25">
      <c r="A111" s="450" t="s">
        <v>516</v>
      </c>
      <c r="B111" s="451" t="s">
        <v>394</v>
      </c>
      <c r="C111" s="452" t="s">
        <v>1436</v>
      </c>
      <c r="D111" s="453">
        <v>417.44787917737796</v>
      </c>
      <c r="E111" s="453">
        <v>432.04395886889461</v>
      </c>
      <c r="F111" s="453">
        <v>275.44261985861186</v>
      </c>
      <c r="G111" s="453">
        <v>383.87689588688937</v>
      </c>
      <c r="H111" s="422">
        <v>417.44787917737796</v>
      </c>
      <c r="I111" s="422">
        <v>432.04395886889461</v>
      </c>
      <c r="J111" s="422">
        <v>275.44261985861186</v>
      </c>
      <c r="K111" s="423">
        <v>383.87689588688937</v>
      </c>
      <c r="L111" s="424"/>
      <c r="M111" s="421"/>
    </row>
    <row r="112" spans="1:13" ht="13.2" x14ac:dyDescent="0.25">
      <c r="A112" s="450" t="s">
        <v>517</v>
      </c>
      <c r="B112" s="451" t="s">
        <v>394</v>
      </c>
      <c r="C112" s="452" t="s">
        <v>1436</v>
      </c>
      <c r="D112" s="453">
        <v>417.44787917737796</v>
      </c>
      <c r="E112" s="453">
        <v>432.04395886889461</v>
      </c>
      <c r="F112" s="453">
        <v>275.44261985861186</v>
      </c>
      <c r="G112" s="453">
        <v>383.87689588688937</v>
      </c>
      <c r="H112" s="422">
        <v>417.44787917737796</v>
      </c>
      <c r="I112" s="422">
        <v>432.04395886889461</v>
      </c>
      <c r="J112" s="422">
        <v>275.44261985861186</v>
      </c>
      <c r="K112" s="423">
        <v>383.87689588688937</v>
      </c>
      <c r="L112" s="424"/>
      <c r="M112" s="421"/>
    </row>
    <row r="113" spans="1:13" ht="13.2" x14ac:dyDescent="0.25">
      <c r="A113" s="450" t="s">
        <v>518</v>
      </c>
      <c r="B113" s="451" t="s">
        <v>394</v>
      </c>
      <c r="C113" s="452" t="s">
        <v>1438</v>
      </c>
      <c r="D113" s="453">
        <v>452.74490724536219</v>
      </c>
      <c r="E113" s="453">
        <v>468.57514875743783</v>
      </c>
      <c r="F113" s="453">
        <v>298.73248757437864</v>
      </c>
      <c r="G113" s="453">
        <v>416.33535176758835</v>
      </c>
      <c r="H113" s="422">
        <v>452.74490724536219</v>
      </c>
      <c r="I113" s="422">
        <v>468.57514875743783</v>
      </c>
      <c r="J113" s="422">
        <v>298.73248757437864</v>
      </c>
      <c r="K113" s="423">
        <v>416.33535176758835</v>
      </c>
      <c r="L113" s="424"/>
      <c r="M113" s="421"/>
    </row>
    <row r="114" spans="1:13" ht="13.2" x14ac:dyDescent="0.25">
      <c r="A114" s="450" t="s">
        <v>519</v>
      </c>
      <c r="B114" s="451" t="s">
        <v>394</v>
      </c>
      <c r="C114" s="452" t="s">
        <v>1439</v>
      </c>
      <c r="D114" s="453">
        <v>388.57707112970718</v>
      </c>
      <c r="E114" s="453">
        <v>402.16368200836837</v>
      </c>
      <c r="F114" s="453">
        <v>256.39293389121343</v>
      </c>
      <c r="G114" s="453">
        <v>357.32786610878679</v>
      </c>
      <c r="H114" s="422">
        <v>388.57707112970718</v>
      </c>
      <c r="I114" s="422">
        <v>402.16368200836837</v>
      </c>
      <c r="J114" s="422">
        <v>256.39293389121343</v>
      </c>
      <c r="K114" s="423">
        <v>357.32786610878679</v>
      </c>
      <c r="L114" s="424"/>
      <c r="M114" s="421"/>
    </row>
    <row r="115" spans="1:13" ht="13.2" x14ac:dyDescent="0.25">
      <c r="A115" s="450" t="s">
        <v>520</v>
      </c>
      <c r="B115" s="451" t="s">
        <v>394</v>
      </c>
      <c r="C115" s="452" t="s">
        <v>1439</v>
      </c>
      <c r="D115" s="453">
        <v>388.57707112970718</v>
      </c>
      <c r="E115" s="453">
        <v>402.16368200836837</v>
      </c>
      <c r="F115" s="453">
        <v>256.39293389121343</v>
      </c>
      <c r="G115" s="453">
        <v>357.32786610878679</v>
      </c>
      <c r="H115" s="422">
        <v>388.57707112970718</v>
      </c>
      <c r="I115" s="422">
        <v>402.16368200836837</v>
      </c>
      <c r="J115" s="422">
        <v>256.39293389121343</v>
      </c>
      <c r="K115" s="423">
        <v>357.32786610878679</v>
      </c>
      <c r="L115" s="424"/>
      <c r="M115" s="421"/>
    </row>
    <row r="116" spans="1:13" ht="13.2" x14ac:dyDescent="0.25">
      <c r="A116" s="450" t="s">
        <v>521</v>
      </c>
      <c r="B116" s="451" t="s">
        <v>394</v>
      </c>
      <c r="C116" s="452" t="s">
        <v>1439</v>
      </c>
      <c r="D116" s="453">
        <v>388.57707112970718</v>
      </c>
      <c r="E116" s="453">
        <v>402.16368200836837</v>
      </c>
      <c r="F116" s="453">
        <v>256.39293389121343</v>
      </c>
      <c r="G116" s="453">
        <v>357.32786610878679</v>
      </c>
      <c r="H116" s="422">
        <v>388.57707112970718</v>
      </c>
      <c r="I116" s="422">
        <v>402.16368200836837</v>
      </c>
      <c r="J116" s="422">
        <v>256.39293389121343</v>
      </c>
      <c r="K116" s="423">
        <v>357.32786610878679</v>
      </c>
      <c r="L116" s="424"/>
      <c r="M116" s="421"/>
    </row>
    <row r="117" spans="1:13" ht="13.2" x14ac:dyDescent="0.25">
      <c r="A117" s="450" t="s">
        <v>522</v>
      </c>
      <c r="B117" s="451" t="s">
        <v>394</v>
      </c>
      <c r="C117" s="452" t="s">
        <v>1440</v>
      </c>
      <c r="D117" s="453">
        <v>390.60861402771968</v>
      </c>
      <c r="E117" s="453">
        <v>404.26625787484261</v>
      </c>
      <c r="F117" s="453">
        <v>257.73339703905935</v>
      </c>
      <c r="G117" s="453">
        <v>359.19603317933661</v>
      </c>
      <c r="H117" s="422">
        <v>390.60861402771968</v>
      </c>
      <c r="I117" s="422">
        <v>404.26625787484261</v>
      </c>
      <c r="J117" s="422">
        <v>257.73339703905935</v>
      </c>
      <c r="K117" s="423">
        <v>359.19603317933661</v>
      </c>
      <c r="L117" s="424"/>
      <c r="M117" s="421"/>
    </row>
    <row r="118" spans="1:13" ht="13.2" x14ac:dyDescent="0.25">
      <c r="A118" s="450" t="s">
        <v>523</v>
      </c>
      <c r="B118" s="451" t="s">
        <v>394</v>
      </c>
      <c r="C118" s="452" t="s">
        <v>1441</v>
      </c>
      <c r="D118" s="453">
        <v>432.78542042042039</v>
      </c>
      <c r="E118" s="453">
        <v>447.9177777777777</v>
      </c>
      <c r="F118" s="453">
        <v>285.5627156906906</v>
      </c>
      <c r="G118" s="453">
        <v>397.98099849849831</v>
      </c>
      <c r="H118" s="422">
        <v>432.78542042042039</v>
      </c>
      <c r="I118" s="422">
        <v>447.9177777777777</v>
      </c>
      <c r="J118" s="422">
        <v>285.5627156906906</v>
      </c>
      <c r="K118" s="423">
        <v>397.98099849849831</v>
      </c>
      <c r="L118" s="424"/>
      <c r="M118" s="421"/>
    </row>
    <row r="119" spans="1:13" ht="13.2" x14ac:dyDescent="0.25">
      <c r="A119" s="450" t="s">
        <v>524</v>
      </c>
      <c r="B119" s="451" t="s">
        <v>394</v>
      </c>
      <c r="C119" s="452" t="s">
        <v>1442</v>
      </c>
      <c r="D119" s="453">
        <v>437.63436451733122</v>
      </c>
      <c r="E119" s="453">
        <v>452.93626537458061</v>
      </c>
      <c r="F119" s="453">
        <v>288.76217107715235</v>
      </c>
      <c r="G119" s="453">
        <v>402.43999254565762</v>
      </c>
      <c r="H119" s="422">
        <v>437.63436451733122</v>
      </c>
      <c r="I119" s="422">
        <v>452.93626537458061</v>
      </c>
      <c r="J119" s="422">
        <v>288.76217107715235</v>
      </c>
      <c r="K119" s="423">
        <v>402.43999254565762</v>
      </c>
      <c r="L119" s="424"/>
      <c r="M119" s="421"/>
    </row>
    <row r="120" spans="1:13" ht="13.2" x14ac:dyDescent="0.25">
      <c r="A120" s="450" t="s">
        <v>525</v>
      </c>
      <c r="B120" s="451" t="s">
        <v>394</v>
      </c>
      <c r="C120" s="452" t="s">
        <v>1442</v>
      </c>
      <c r="D120" s="453">
        <v>437.63436451733122</v>
      </c>
      <c r="E120" s="453">
        <v>452.93626537458061</v>
      </c>
      <c r="F120" s="453">
        <v>288.76217107715235</v>
      </c>
      <c r="G120" s="453">
        <v>402.43999254565762</v>
      </c>
      <c r="H120" s="422">
        <v>437.63436451733122</v>
      </c>
      <c r="I120" s="422">
        <v>452.93626537458061</v>
      </c>
      <c r="J120" s="422">
        <v>288.76217107715235</v>
      </c>
      <c r="K120" s="423">
        <v>402.43999254565762</v>
      </c>
      <c r="L120" s="424"/>
      <c r="M120" s="421"/>
    </row>
    <row r="121" spans="1:13" ht="13.2" x14ac:dyDescent="0.25">
      <c r="A121" s="450" t="s">
        <v>526</v>
      </c>
      <c r="B121" s="451" t="s">
        <v>394</v>
      </c>
      <c r="C121" s="452" t="s">
        <v>1443</v>
      </c>
      <c r="D121" s="453">
        <v>428.26457142857134</v>
      </c>
      <c r="E121" s="453">
        <v>443.23885714285717</v>
      </c>
      <c r="F121" s="453">
        <v>282.57974571428576</v>
      </c>
      <c r="G121" s="453">
        <v>393.82371428571423</v>
      </c>
      <c r="H121" s="422">
        <v>428.26457142857134</v>
      </c>
      <c r="I121" s="422">
        <v>443.23885714285717</v>
      </c>
      <c r="J121" s="422">
        <v>282.57974571428576</v>
      </c>
      <c r="K121" s="423">
        <v>393.82371428571423</v>
      </c>
      <c r="L121" s="424"/>
      <c r="M121" s="421"/>
    </row>
    <row r="122" spans="1:13" ht="13.2" x14ac:dyDescent="0.25">
      <c r="A122" s="450" t="s">
        <v>527</v>
      </c>
      <c r="B122" s="451" t="s">
        <v>394</v>
      </c>
      <c r="C122" s="452" t="s">
        <v>1444</v>
      </c>
      <c r="D122" s="453">
        <v>376.51337991266377</v>
      </c>
      <c r="E122" s="453">
        <v>389.67818340611353</v>
      </c>
      <c r="F122" s="453">
        <v>248.43300672489087</v>
      </c>
      <c r="G122" s="453">
        <v>346.23433187772952</v>
      </c>
      <c r="H122" s="422">
        <v>376.51337991266377</v>
      </c>
      <c r="I122" s="422">
        <v>389.67818340611353</v>
      </c>
      <c r="J122" s="422">
        <v>248.43300672489087</v>
      </c>
      <c r="K122" s="423">
        <v>346.23433187772952</v>
      </c>
      <c r="L122" s="424"/>
      <c r="M122" s="421"/>
    </row>
    <row r="123" spans="1:13" ht="13.2" x14ac:dyDescent="0.25">
      <c r="A123" s="450" t="s">
        <v>528</v>
      </c>
      <c r="B123" s="451" t="s">
        <v>394</v>
      </c>
      <c r="C123" s="452" t="s">
        <v>1445</v>
      </c>
      <c r="D123" s="453">
        <v>371.56906358381502</v>
      </c>
      <c r="E123" s="453">
        <v>384.56098888394831</v>
      </c>
      <c r="F123" s="453">
        <v>245.17062233881714</v>
      </c>
      <c r="G123" s="453">
        <v>341.68763539350829</v>
      </c>
      <c r="H123" s="422">
        <v>371.56906358381502</v>
      </c>
      <c r="I123" s="422">
        <v>384.56098888394831</v>
      </c>
      <c r="J123" s="422">
        <v>245.17062233881714</v>
      </c>
      <c r="K123" s="423">
        <v>341.68763539350829</v>
      </c>
      <c r="L123" s="424"/>
      <c r="M123" s="421"/>
    </row>
    <row r="124" spans="1:13" ht="13.2" x14ac:dyDescent="0.25">
      <c r="A124" s="450" t="s">
        <v>529</v>
      </c>
      <c r="B124" s="451" t="s">
        <v>394</v>
      </c>
      <c r="C124" s="452" t="s">
        <v>1446</v>
      </c>
      <c r="D124" s="453">
        <v>380.61741264266902</v>
      </c>
      <c r="E124" s="453">
        <v>393.92571378402118</v>
      </c>
      <c r="F124" s="453">
        <v>251.1409508384549</v>
      </c>
      <c r="G124" s="453">
        <v>350.0083200175593</v>
      </c>
      <c r="H124" s="422">
        <v>380.61741264266902</v>
      </c>
      <c r="I124" s="422">
        <v>393.92571378402118</v>
      </c>
      <c r="J124" s="422">
        <v>251.1409508384549</v>
      </c>
      <c r="K124" s="423">
        <v>350.0083200175593</v>
      </c>
      <c r="L124" s="424"/>
      <c r="M124" s="421"/>
    </row>
    <row r="125" spans="1:13" ht="13.2" x14ac:dyDescent="0.25">
      <c r="A125" s="450" t="s">
        <v>530</v>
      </c>
      <c r="B125" s="451" t="s">
        <v>394</v>
      </c>
      <c r="C125" s="452" t="s">
        <v>1446</v>
      </c>
      <c r="D125" s="453">
        <v>380.61741264266902</v>
      </c>
      <c r="E125" s="453">
        <v>393.92571378402118</v>
      </c>
      <c r="F125" s="453">
        <v>251.1409508384549</v>
      </c>
      <c r="G125" s="453">
        <v>350.0083200175593</v>
      </c>
      <c r="H125" s="422">
        <v>380.61741264266902</v>
      </c>
      <c r="I125" s="422">
        <v>393.92571378402118</v>
      </c>
      <c r="J125" s="422">
        <v>251.1409508384549</v>
      </c>
      <c r="K125" s="423">
        <v>350.0083200175593</v>
      </c>
      <c r="L125" s="424"/>
      <c r="M125" s="421"/>
    </row>
    <row r="126" spans="1:13" ht="13.2" x14ac:dyDescent="0.25">
      <c r="A126" s="450" t="s">
        <v>531</v>
      </c>
      <c r="B126" s="451" t="s">
        <v>394</v>
      </c>
      <c r="C126" s="452" t="s">
        <v>1446</v>
      </c>
      <c r="D126" s="453">
        <v>380.61741264266902</v>
      </c>
      <c r="E126" s="453">
        <v>393.92571378402118</v>
      </c>
      <c r="F126" s="453">
        <v>251.1409508384549</v>
      </c>
      <c r="G126" s="453">
        <v>350.0083200175593</v>
      </c>
      <c r="H126" s="422">
        <v>380.61741264266902</v>
      </c>
      <c r="I126" s="422">
        <v>393.92571378402118</v>
      </c>
      <c r="J126" s="422">
        <v>251.1409508384549</v>
      </c>
      <c r="K126" s="423">
        <v>350.0083200175593</v>
      </c>
      <c r="L126" s="424"/>
      <c r="M126" s="421"/>
    </row>
    <row r="127" spans="1:13" ht="13.2" x14ac:dyDescent="0.25">
      <c r="A127" s="450" t="s">
        <v>532</v>
      </c>
      <c r="B127" s="451" t="s">
        <v>394</v>
      </c>
      <c r="C127" s="452" t="s">
        <v>1447</v>
      </c>
      <c r="D127" s="453">
        <v>379.88666279069759</v>
      </c>
      <c r="E127" s="453">
        <v>393.16941323792463</v>
      </c>
      <c r="F127" s="453">
        <v>250.65878368962436</v>
      </c>
      <c r="G127" s="453">
        <v>349.33633676207506</v>
      </c>
      <c r="H127" s="422">
        <v>379.88666279069759</v>
      </c>
      <c r="I127" s="422">
        <v>393.16941323792463</v>
      </c>
      <c r="J127" s="422">
        <v>250.65878368962436</v>
      </c>
      <c r="K127" s="423">
        <v>349.33633676207506</v>
      </c>
      <c r="L127" s="424"/>
      <c r="M127" s="421"/>
    </row>
    <row r="128" spans="1:13" ht="13.2" x14ac:dyDescent="0.25">
      <c r="A128" s="450" t="s">
        <v>533</v>
      </c>
      <c r="B128" s="451" t="s">
        <v>394</v>
      </c>
      <c r="C128" s="452" t="s">
        <v>1447</v>
      </c>
      <c r="D128" s="453">
        <v>379.88666279069759</v>
      </c>
      <c r="E128" s="453">
        <v>393.16941323792463</v>
      </c>
      <c r="F128" s="453">
        <v>250.65878368962436</v>
      </c>
      <c r="G128" s="453">
        <v>349.33633676207506</v>
      </c>
      <c r="H128" s="422">
        <v>379.88666279069759</v>
      </c>
      <c r="I128" s="422">
        <v>393.16941323792463</v>
      </c>
      <c r="J128" s="422">
        <v>250.65878368962436</v>
      </c>
      <c r="K128" s="423">
        <v>349.33633676207506</v>
      </c>
      <c r="L128" s="424"/>
      <c r="M128" s="421"/>
    </row>
    <row r="129" spans="1:13" ht="13.2" x14ac:dyDescent="0.25">
      <c r="A129" s="450" t="s">
        <v>534</v>
      </c>
      <c r="B129" s="451" t="s">
        <v>394</v>
      </c>
      <c r="C129" s="452" t="s">
        <v>1447</v>
      </c>
      <c r="D129" s="453">
        <v>379.88666279069759</v>
      </c>
      <c r="E129" s="453">
        <v>393.16941323792463</v>
      </c>
      <c r="F129" s="453">
        <v>250.65878368962436</v>
      </c>
      <c r="G129" s="453">
        <v>349.33633676207506</v>
      </c>
      <c r="H129" s="422">
        <v>379.88666279069759</v>
      </c>
      <c r="I129" s="422">
        <v>393.16941323792463</v>
      </c>
      <c r="J129" s="422">
        <v>250.65878368962436</v>
      </c>
      <c r="K129" s="423">
        <v>349.33633676207506</v>
      </c>
      <c r="L129" s="424"/>
      <c r="M129" s="421"/>
    </row>
    <row r="130" spans="1:13" ht="13.2" x14ac:dyDescent="0.25">
      <c r="A130" s="450" t="s">
        <v>535</v>
      </c>
      <c r="B130" s="451" t="s">
        <v>394</v>
      </c>
      <c r="C130" s="452" t="s">
        <v>1448</v>
      </c>
      <c r="D130" s="453">
        <v>370.38390804597697</v>
      </c>
      <c r="E130" s="453">
        <v>383.33439434129082</v>
      </c>
      <c r="F130" s="453">
        <v>244.38862687886819</v>
      </c>
      <c r="G130" s="453">
        <v>340.59778956675507</v>
      </c>
      <c r="H130" s="422">
        <v>370.38390804597697</v>
      </c>
      <c r="I130" s="422">
        <v>383.33439434129082</v>
      </c>
      <c r="J130" s="422">
        <v>244.38862687886819</v>
      </c>
      <c r="K130" s="423">
        <v>340.59778956675507</v>
      </c>
      <c r="L130" s="424"/>
      <c r="M130" s="421"/>
    </row>
    <row r="131" spans="1:13" ht="13.2" x14ac:dyDescent="0.25">
      <c r="A131" s="450" t="s">
        <v>536</v>
      </c>
      <c r="B131" s="451" t="s">
        <v>394</v>
      </c>
      <c r="C131" s="452" t="s">
        <v>1449</v>
      </c>
      <c r="D131" s="453">
        <v>372.62658098132846</v>
      </c>
      <c r="E131" s="453">
        <v>385.65548241424227</v>
      </c>
      <c r="F131" s="453">
        <v>245.86839894051238</v>
      </c>
      <c r="G131" s="453">
        <v>342.66010768562745</v>
      </c>
      <c r="H131" s="422">
        <v>372.62658098132846</v>
      </c>
      <c r="I131" s="422">
        <v>385.65548241424227</v>
      </c>
      <c r="J131" s="422">
        <v>245.86839894051238</v>
      </c>
      <c r="K131" s="423">
        <v>342.66010768562745</v>
      </c>
      <c r="L131" s="424"/>
      <c r="M131" s="421"/>
    </row>
    <row r="132" spans="1:13" ht="13.2" x14ac:dyDescent="0.25">
      <c r="A132" s="450" t="s">
        <v>537</v>
      </c>
      <c r="B132" s="451" t="s">
        <v>394</v>
      </c>
      <c r="C132" s="452" t="s">
        <v>1449</v>
      </c>
      <c r="D132" s="453">
        <v>372.62658098132846</v>
      </c>
      <c r="E132" s="453">
        <v>385.65548241424227</v>
      </c>
      <c r="F132" s="453">
        <v>245.86839894051238</v>
      </c>
      <c r="G132" s="453">
        <v>342.66010768562745</v>
      </c>
      <c r="H132" s="422">
        <v>372.62658098132846</v>
      </c>
      <c r="I132" s="422">
        <v>385.65548241424227</v>
      </c>
      <c r="J132" s="422">
        <v>245.86839894051238</v>
      </c>
      <c r="K132" s="423">
        <v>342.66010768562745</v>
      </c>
      <c r="L132" s="424"/>
      <c r="M132" s="421"/>
    </row>
    <row r="133" spans="1:13" ht="13.2" x14ac:dyDescent="0.25">
      <c r="A133" s="450" t="s">
        <v>538</v>
      </c>
      <c r="B133" s="451" t="s">
        <v>394</v>
      </c>
      <c r="C133" s="452" t="s">
        <v>1449</v>
      </c>
      <c r="D133" s="453">
        <v>372.62658098132846</v>
      </c>
      <c r="E133" s="453">
        <v>385.65548241424227</v>
      </c>
      <c r="F133" s="453">
        <v>245.86839894051238</v>
      </c>
      <c r="G133" s="453">
        <v>342.66010768562745</v>
      </c>
      <c r="H133" s="422">
        <v>372.62658098132846</v>
      </c>
      <c r="I133" s="422">
        <v>385.65548241424227</v>
      </c>
      <c r="J133" s="422">
        <v>245.86839894051238</v>
      </c>
      <c r="K133" s="423">
        <v>342.66010768562745</v>
      </c>
      <c r="L133" s="424"/>
      <c r="M133" s="421"/>
    </row>
    <row r="134" spans="1:13" ht="13.2" x14ac:dyDescent="0.25">
      <c r="A134" s="450" t="s">
        <v>539</v>
      </c>
      <c r="B134" s="451" t="s">
        <v>394</v>
      </c>
      <c r="C134" s="452" t="s">
        <v>1450</v>
      </c>
      <c r="D134" s="453">
        <v>392.54901960784332</v>
      </c>
      <c r="E134" s="453">
        <v>406.27450980392172</v>
      </c>
      <c r="F134" s="453">
        <v>259.01372549019618</v>
      </c>
      <c r="G134" s="453">
        <v>360.98039215686282</v>
      </c>
      <c r="H134" s="422">
        <v>392.54901960784332</v>
      </c>
      <c r="I134" s="422">
        <v>406.27450980392172</v>
      </c>
      <c r="J134" s="422">
        <v>259.01372549019618</v>
      </c>
      <c r="K134" s="423">
        <v>360.98039215686282</v>
      </c>
      <c r="L134" s="424"/>
      <c r="M134" s="421"/>
    </row>
    <row r="135" spans="1:13" ht="13.2" x14ac:dyDescent="0.25">
      <c r="A135" s="450" t="s">
        <v>540</v>
      </c>
      <c r="B135" s="451" t="s">
        <v>394</v>
      </c>
      <c r="C135" s="452" t="s">
        <v>1450</v>
      </c>
      <c r="D135" s="453">
        <v>392.54901960784332</v>
      </c>
      <c r="E135" s="453">
        <v>406.27450980392172</v>
      </c>
      <c r="F135" s="453">
        <v>259.01372549019618</v>
      </c>
      <c r="G135" s="453">
        <v>360.98039215686282</v>
      </c>
      <c r="H135" s="422">
        <v>392.54901960784332</v>
      </c>
      <c r="I135" s="422">
        <v>406.27450980392172</v>
      </c>
      <c r="J135" s="422">
        <v>259.01372549019618</v>
      </c>
      <c r="K135" s="423">
        <v>360.98039215686282</v>
      </c>
      <c r="L135" s="424"/>
      <c r="M135" s="421"/>
    </row>
    <row r="136" spans="1:13" ht="13.2" x14ac:dyDescent="0.25">
      <c r="A136" s="450" t="s">
        <v>541</v>
      </c>
      <c r="B136" s="451" t="s">
        <v>394</v>
      </c>
      <c r="C136" s="452" t="s">
        <v>1450</v>
      </c>
      <c r="D136" s="453">
        <v>392.54901960784332</v>
      </c>
      <c r="E136" s="453">
        <v>406.27450980392172</v>
      </c>
      <c r="F136" s="453">
        <v>259.01372549019618</v>
      </c>
      <c r="G136" s="453">
        <v>360.98039215686282</v>
      </c>
      <c r="H136" s="422">
        <v>392.54901960784332</v>
      </c>
      <c r="I136" s="422">
        <v>406.27450980392172</v>
      </c>
      <c r="J136" s="422">
        <v>259.01372549019618</v>
      </c>
      <c r="K136" s="423">
        <v>360.98039215686282</v>
      </c>
      <c r="L136" s="424"/>
      <c r="M136" s="421"/>
    </row>
    <row r="137" spans="1:13" ht="13.2" x14ac:dyDescent="0.25">
      <c r="A137" s="450" t="s">
        <v>542</v>
      </c>
      <c r="B137" s="451" t="s">
        <v>394</v>
      </c>
      <c r="C137" s="452" t="s">
        <v>1451</v>
      </c>
      <c r="D137" s="453">
        <v>382.12382571912002</v>
      </c>
      <c r="E137" s="453">
        <v>395.48479864636187</v>
      </c>
      <c r="F137" s="453">
        <v>252.13492010998303</v>
      </c>
      <c r="G137" s="453">
        <v>351.39358798646361</v>
      </c>
      <c r="H137" s="422">
        <v>382.12382571912002</v>
      </c>
      <c r="I137" s="422">
        <v>395.48479864636187</v>
      </c>
      <c r="J137" s="422">
        <v>252.13492010998303</v>
      </c>
      <c r="K137" s="423">
        <v>351.39358798646361</v>
      </c>
      <c r="L137" s="424"/>
      <c r="M137" s="421"/>
    </row>
    <row r="138" spans="1:13" ht="13.2" x14ac:dyDescent="0.25">
      <c r="A138" s="450" t="s">
        <v>543</v>
      </c>
      <c r="B138" s="451" t="s">
        <v>394</v>
      </c>
      <c r="C138" s="452" t="s">
        <v>1452</v>
      </c>
      <c r="D138" s="453">
        <v>376.26544952545305</v>
      </c>
      <c r="E138" s="453">
        <v>389.42158412424504</v>
      </c>
      <c r="F138" s="453">
        <v>248.26941601380503</v>
      </c>
      <c r="G138" s="453">
        <v>346.00633994823136</v>
      </c>
      <c r="H138" s="422">
        <v>376.26544952545305</v>
      </c>
      <c r="I138" s="422">
        <v>389.42158412424504</v>
      </c>
      <c r="J138" s="422">
        <v>248.26941601380503</v>
      </c>
      <c r="K138" s="423">
        <v>346.00633994823136</v>
      </c>
      <c r="L138" s="424"/>
      <c r="M138" s="421"/>
    </row>
    <row r="139" spans="1:13" ht="13.2" x14ac:dyDescent="0.25">
      <c r="A139" s="450" t="s">
        <v>544</v>
      </c>
      <c r="B139" s="451" t="s">
        <v>394</v>
      </c>
      <c r="C139" s="452" t="s">
        <v>1452</v>
      </c>
      <c r="D139" s="453">
        <v>376.26544952545305</v>
      </c>
      <c r="E139" s="453">
        <v>389.42158412424504</v>
      </c>
      <c r="F139" s="453">
        <v>248.26941601380503</v>
      </c>
      <c r="G139" s="453">
        <v>346.00633994823136</v>
      </c>
      <c r="H139" s="422">
        <v>376.26544952545305</v>
      </c>
      <c r="I139" s="422">
        <v>389.42158412424504</v>
      </c>
      <c r="J139" s="422">
        <v>248.26941601380503</v>
      </c>
      <c r="K139" s="423">
        <v>346.00633994823136</v>
      </c>
      <c r="L139" s="424"/>
      <c r="M139" s="421"/>
    </row>
    <row r="140" spans="1:13" ht="13.2" x14ac:dyDescent="0.25">
      <c r="A140" s="450" t="s">
        <v>545</v>
      </c>
      <c r="B140" s="451" t="s">
        <v>394</v>
      </c>
      <c r="C140" s="452" t="s">
        <v>1452</v>
      </c>
      <c r="D140" s="453">
        <v>376.26544952545305</v>
      </c>
      <c r="E140" s="453">
        <v>389.42158412424504</v>
      </c>
      <c r="F140" s="453">
        <v>248.26941601380503</v>
      </c>
      <c r="G140" s="453">
        <v>346.00633994823136</v>
      </c>
      <c r="H140" s="422">
        <v>376.26544952545305</v>
      </c>
      <c r="I140" s="422">
        <v>389.42158412424504</v>
      </c>
      <c r="J140" s="422">
        <v>248.26941601380503</v>
      </c>
      <c r="K140" s="423">
        <v>346.00633994823136</v>
      </c>
      <c r="L140" s="424"/>
      <c r="M140" s="421"/>
    </row>
    <row r="141" spans="1:13" ht="13.2" x14ac:dyDescent="0.25">
      <c r="A141" s="450" t="s">
        <v>546</v>
      </c>
      <c r="B141" s="451" t="s">
        <v>394</v>
      </c>
      <c r="C141" s="452" t="s">
        <v>1453</v>
      </c>
      <c r="D141" s="453">
        <v>365.18074140241191</v>
      </c>
      <c r="E141" s="453">
        <v>377.94929879410455</v>
      </c>
      <c r="F141" s="453">
        <v>240.9554465386334</v>
      </c>
      <c r="G141" s="453">
        <v>335.8130594015185</v>
      </c>
      <c r="H141" s="422">
        <v>365.18074140241191</v>
      </c>
      <c r="I141" s="422">
        <v>377.94929879410455</v>
      </c>
      <c r="J141" s="422">
        <v>240.9554465386334</v>
      </c>
      <c r="K141" s="423">
        <v>335.8130594015185</v>
      </c>
      <c r="L141" s="424"/>
      <c r="M141" s="421"/>
    </row>
    <row r="142" spans="1:13" ht="13.2" x14ac:dyDescent="0.25">
      <c r="A142" s="450" t="s">
        <v>547</v>
      </c>
      <c r="B142" s="451" t="s">
        <v>394</v>
      </c>
      <c r="C142" s="452" t="s">
        <v>1454</v>
      </c>
      <c r="D142" s="453">
        <v>370.18874641148324</v>
      </c>
      <c r="E142" s="453">
        <v>383.13240887342329</v>
      </c>
      <c r="F142" s="453">
        <v>244.25985431926935</v>
      </c>
      <c r="G142" s="453">
        <v>340.41832274902134</v>
      </c>
      <c r="H142" s="422">
        <v>370.18874641148324</v>
      </c>
      <c r="I142" s="422">
        <v>383.13240887342329</v>
      </c>
      <c r="J142" s="422">
        <v>244.25985431926935</v>
      </c>
      <c r="K142" s="423">
        <v>340.41832274902134</v>
      </c>
      <c r="L142" s="424"/>
      <c r="M142" s="421"/>
    </row>
    <row r="143" spans="1:13" ht="13.2" x14ac:dyDescent="0.25">
      <c r="A143" s="450" t="s">
        <v>548</v>
      </c>
      <c r="B143" s="451" t="s">
        <v>394</v>
      </c>
      <c r="C143" s="452" t="s">
        <v>1454</v>
      </c>
      <c r="D143" s="453">
        <v>370.18874641148324</v>
      </c>
      <c r="E143" s="453">
        <v>383.13240887342329</v>
      </c>
      <c r="F143" s="453">
        <v>244.25985431926935</v>
      </c>
      <c r="G143" s="453">
        <v>340.41832274902134</v>
      </c>
      <c r="H143" s="422">
        <v>370.18874641148324</v>
      </c>
      <c r="I143" s="422">
        <v>383.13240887342329</v>
      </c>
      <c r="J143" s="422">
        <v>244.25985431926935</v>
      </c>
      <c r="K143" s="423">
        <v>340.41832274902134</v>
      </c>
      <c r="L143" s="424"/>
      <c r="M143" s="421"/>
    </row>
    <row r="144" spans="1:13" ht="13.2" x14ac:dyDescent="0.25">
      <c r="A144" s="450" t="s">
        <v>549</v>
      </c>
      <c r="B144" s="451" t="s">
        <v>396</v>
      </c>
      <c r="C144" s="452" t="s">
        <v>1455</v>
      </c>
      <c r="D144" s="453">
        <v>387.19010186757203</v>
      </c>
      <c r="E144" s="453">
        <v>400.72821731748718</v>
      </c>
      <c r="F144" s="453">
        <v>255.47777665534804</v>
      </c>
      <c r="G144" s="453">
        <v>356.0524363327674</v>
      </c>
      <c r="H144" s="422">
        <v>387.19010186757203</v>
      </c>
      <c r="I144" s="422">
        <v>400.72821731748718</v>
      </c>
      <c r="J144" s="422">
        <v>255.47777665534804</v>
      </c>
      <c r="K144" s="423">
        <v>356.0524363327674</v>
      </c>
      <c r="L144" s="424"/>
      <c r="M144" s="421"/>
    </row>
    <row r="145" spans="1:13" ht="13.2" x14ac:dyDescent="0.25">
      <c r="A145" s="450" t="s">
        <v>550</v>
      </c>
      <c r="B145" s="451" t="s">
        <v>396</v>
      </c>
      <c r="C145" s="452" t="s">
        <v>1455</v>
      </c>
      <c r="D145" s="453">
        <v>387.19010186757203</v>
      </c>
      <c r="E145" s="453">
        <v>400.72821731748718</v>
      </c>
      <c r="F145" s="453">
        <v>255.47777665534804</v>
      </c>
      <c r="G145" s="453">
        <v>356.0524363327674</v>
      </c>
      <c r="H145" s="422">
        <v>387.19010186757203</v>
      </c>
      <c r="I145" s="422">
        <v>400.72821731748718</v>
      </c>
      <c r="J145" s="422">
        <v>255.47777665534804</v>
      </c>
      <c r="K145" s="423">
        <v>356.0524363327674</v>
      </c>
      <c r="L145" s="424"/>
      <c r="M145" s="421"/>
    </row>
    <row r="146" spans="1:13" ht="13.2" x14ac:dyDescent="0.25">
      <c r="A146" s="450" t="s">
        <v>551</v>
      </c>
      <c r="B146" s="451" t="s">
        <v>396</v>
      </c>
      <c r="C146" s="452" t="s">
        <v>1455</v>
      </c>
      <c r="D146" s="453">
        <v>387.19010186757203</v>
      </c>
      <c r="E146" s="453">
        <v>400.72821731748718</v>
      </c>
      <c r="F146" s="453">
        <v>255.47777665534804</v>
      </c>
      <c r="G146" s="453">
        <v>356.0524363327674</v>
      </c>
      <c r="H146" s="422">
        <v>387.19010186757203</v>
      </c>
      <c r="I146" s="422">
        <v>400.72821731748718</v>
      </c>
      <c r="J146" s="422">
        <v>255.47777665534804</v>
      </c>
      <c r="K146" s="423">
        <v>356.0524363327674</v>
      </c>
      <c r="L146" s="424"/>
      <c r="M146" s="421"/>
    </row>
    <row r="147" spans="1:13" ht="13.2" x14ac:dyDescent="0.25">
      <c r="A147" s="450" t="s">
        <v>552</v>
      </c>
      <c r="B147" s="451" t="s">
        <v>396</v>
      </c>
      <c r="C147" s="452" t="s">
        <v>1456</v>
      </c>
      <c r="D147" s="453">
        <v>377.02971428571436</v>
      </c>
      <c r="E147" s="453">
        <v>390.21257142857149</v>
      </c>
      <c r="F147" s="453">
        <v>248.7736971428572</v>
      </c>
      <c r="G147" s="453">
        <v>346.70914285714287</v>
      </c>
      <c r="H147" s="422">
        <v>377.02971428571436</v>
      </c>
      <c r="I147" s="422">
        <v>390.21257142857149</v>
      </c>
      <c r="J147" s="422">
        <v>248.7736971428572</v>
      </c>
      <c r="K147" s="423">
        <v>346.70914285714287</v>
      </c>
      <c r="L147" s="424"/>
      <c r="M147" s="421"/>
    </row>
    <row r="148" spans="1:13" ht="13.2" x14ac:dyDescent="0.25">
      <c r="A148" s="450" t="s">
        <v>553</v>
      </c>
      <c r="B148" s="451" t="s">
        <v>396</v>
      </c>
      <c r="C148" s="452" t="s">
        <v>1457</v>
      </c>
      <c r="D148" s="453">
        <v>374.46933333333317</v>
      </c>
      <c r="E148" s="453">
        <v>387.56266666666653</v>
      </c>
      <c r="F148" s="453">
        <v>247.08429333333322</v>
      </c>
      <c r="G148" s="453">
        <v>344.3546666666665</v>
      </c>
      <c r="H148" s="422">
        <v>374.46933333333317</v>
      </c>
      <c r="I148" s="422">
        <v>387.56266666666653</v>
      </c>
      <c r="J148" s="422">
        <v>247.08429333333322</v>
      </c>
      <c r="K148" s="423">
        <v>344.3546666666665</v>
      </c>
      <c r="L148" s="424"/>
      <c r="M148" s="421"/>
    </row>
    <row r="149" spans="1:13" ht="13.2" x14ac:dyDescent="0.25">
      <c r="A149" s="450" t="s">
        <v>554</v>
      </c>
      <c r="B149" s="451" t="s">
        <v>396</v>
      </c>
      <c r="C149" s="452" t="s">
        <v>1458</v>
      </c>
      <c r="D149" s="453">
        <v>371.20181328545766</v>
      </c>
      <c r="E149" s="453">
        <v>384.18089766606812</v>
      </c>
      <c r="F149" s="453">
        <v>244.9283013464991</v>
      </c>
      <c r="G149" s="453">
        <v>341.34991921005383</v>
      </c>
      <c r="H149" s="422">
        <v>371.20181328545766</v>
      </c>
      <c r="I149" s="422">
        <v>384.18089766606812</v>
      </c>
      <c r="J149" s="422">
        <v>244.9283013464991</v>
      </c>
      <c r="K149" s="423">
        <v>341.34991921005383</v>
      </c>
      <c r="L149" s="424"/>
      <c r="M149" s="421"/>
    </row>
    <row r="150" spans="1:13" ht="13.2" x14ac:dyDescent="0.25">
      <c r="A150" s="450" t="s">
        <v>555</v>
      </c>
      <c r="B150" s="451" t="s">
        <v>396</v>
      </c>
      <c r="C150" s="452" t="s">
        <v>1459</v>
      </c>
      <c r="D150" s="453">
        <v>375.57714197530868</v>
      </c>
      <c r="E150" s="453">
        <v>388.70920987654324</v>
      </c>
      <c r="F150" s="453">
        <v>247.81525336419756</v>
      </c>
      <c r="G150" s="453">
        <v>345.37338580246916</v>
      </c>
      <c r="H150" s="422">
        <v>375.57714197530868</v>
      </c>
      <c r="I150" s="422">
        <v>388.70920987654324</v>
      </c>
      <c r="J150" s="422">
        <v>247.81525336419756</v>
      </c>
      <c r="K150" s="423">
        <v>345.37338580246916</v>
      </c>
      <c r="L150" s="424"/>
      <c r="M150" s="421"/>
    </row>
    <row r="151" spans="1:13" ht="13.2" x14ac:dyDescent="0.25">
      <c r="A151" s="450" t="s">
        <v>556</v>
      </c>
      <c r="B151" s="451" t="s">
        <v>396</v>
      </c>
      <c r="C151" s="452" t="s">
        <v>1460</v>
      </c>
      <c r="D151" s="453">
        <v>371.3100026466696</v>
      </c>
      <c r="E151" s="453">
        <v>384.29286987207757</v>
      </c>
      <c r="F151" s="453">
        <v>244.99968741067488</v>
      </c>
      <c r="G151" s="453">
        <v>341.44940802823112</v>
      </c>
      <c r="H151" s="422">
        <v>371.3100026466696</v>
      </c>
      <c r="I151" s="422">
        <v>384.29286987207757</v>
      </c>
      <c r="J151" s="422">
        <v>244.99968741067488</v>
      </c>
      <c r="K151" s="423">
        <v>341.44940802823112</v>
      </c>
      <c r="L151" s="424"/>
      <c r="M151" s="421"/>
    </row>
    <row r="152" spans="1:13" ht="13.2" x14ac:dyDescent="0.25">
      <c r="A152" s="450" t="s">
        <v>557</v>
      </c>
      <c r="B152" s="451" t="s">
        <v>396</v>
      </c>
      <c r="C152" s="452" t="s">
        <v>1461</v>
      </c>
      <c r="D152" s="453">
        <v>370.76476056338043</v>
      </c>
      <c r="E152" s="453">
        <v>383.7285633802818</v>
      </c>
      <c r="F152" s="453">
        <v>244.63992295774656</v>
      </c>
      <c r="G152" s="453">
        <v>340.94801408450724</v>
      </c>
      <c r="H152" s="422">
        <v>370.76476056338043</v>
      </c>
      <c r="I152" s="422">
        <v>383.7285633802818</v>
      </c>
      <c r="J152" s="422">
        <v>244.63992295774656</v>
      </c>
      <c r="K152" s="423">
        <v>340.94801408450724</v>
      </c>
      <c r="L152" s="424"/>
      <c r="M152" s="421"/>
    </row>
    <row r="153" spans="1:13" ht="13.2" x14ac:dyDescent="0.25">
      <c r="A153" s="450" t="s">
        <v>558</v>
      </c>
      <c r="B153" s="451" t="s">
        <v>396</v>
      </c>
      <c r="C153" s="452" t="s">
        <v>1462</v>
      </c>
      <c r="D153" s="453">
        <v>372.59494387067809</v>
      </c>
      <c r="E153" s="453">
        <v>385.62273911091154</v>
      </c>
      <c r="F153" s="453">
        <v>245.84752397844633</v>
      </c>
      <c r="G153" s="453">
        <v>342.63101481814095</v>
      </c>
      <c r="H153" s="422">
        <v>372.59494387067809</v>
      </c>
      <c r="I153" s="422">
        <v>385.62273911091154</v>
      </c>
      <c r="J153" s="422">
        <v>245.84752397844633</v>
      </c>
      <c r="K153" s="423">
        <v>342.63101481814095</v>
      </c>
      <c r="L153" s="424"/>
      <c r="M153" s="421"/>
    </row>
    <row r="154" spans="1:13" ht="13.2" x14ac:dyDescent="0.25">
      <c r="A154" s="450" t="s">
        <v>559</v>
      </c>
      <c r="B154" s="451" t="s">
        <v>396</v>
      </c>
      <c r="C154" s="452" t="s">
        <v>1463</v>
      </c>
      <c r="D154" s="453">
        <v>371.5699340560073</v>
      </c>
      <c r="E154" s="453">
        <v>384.56188979223145</v>
      </c>
      <c r="F154" s="453">
        <v>245.17119669828369</v>
      </c>
      <c r="G154" s="453">
        <v>341.68843586269202</v>
      </c>
      <c r="H154" s="422">
        <v>371.5699340560073</v>
      </c>
      <c r="I154" s="422">
        <v>384.56188979223145</v>
      </c>
      <c r="J154" s="422">
        <v>245.17119669828369</v>
      </c>
      <c r="K154" s="423">
        <v>341.68843586269202</v>
      </c>
      <c r="L154" s="424"/>
      <c r="M154" s="421"/>
    </row>
    <row r="155" spans="1:13" ht="13.2" x14ac:dyDescent="0.25">
      <c r="A155" s="450" t="s">
        <v>560</v>
      </c>
      <c r="B155" s="451" t="s">
        <v>396</v>
      </c>
      <c r="C155" s="452" t="s">
        <v>1464</v>
      </c>
      <c r="D155" s="453">
        <v>367.38118884316407</v>
      </c>
      <c r="E155" s="453">
        <v>380.22668495656143</v>
      </c>
      <c r="F155" s="453">
        <v>242.40735715592135</v>
      </c>
      <c r="G155" s="453">
        <v>337.83654778235018</v>
      </c>
      <c r="H155" s="422">
        <v>367.38118884316407</v>
      </c>
      <c r="I155" s="422">
        <v>380.22668495656143</v>
      </c>
      <c r="J155" s="422">
        <v>242.40735715592135</v>
      </c>
      <c r="K155" s="423">
        <v>337.83654778235018</v>
      </c>
      <c r="L155" s="424"/>
      <c r="M155" s="421"/>
    </row>
    <row r="156" spans="1:13" ht="13.2" x14ac:dyDescent="0.25">
      <c r="A156" s="450" t="s">
        <v>561</v>
      </c>
      <c r="B156" s="451" t="s">
        <v>396</v>
      </c>
      <c r="C156" s="452" t="s">
        <v>1465</v>
      </c>
      <c r="D156" s="453">
        <v>374.00418140382851</v>
      </c>
      <c r="E156" s="453">
        <v>387.08125068368258</v>
      </c>
      <c r="F156" s="453">
        <v>246.77737438012753</v>
      </c>
      <c r="G156" s="453">
        <v>343.92692206016397</v>
      </c>
      <c r="H156" s="422">
        <v>374.00418140382851</v>
      </c>
      <c r="I156" s="422">
        <v>387.08125068368258</v>
      </c>
      <c r="J156" s="422">
        <v>246.77737438012753</v>
      </c>
      <c r="K156" s="423">
        <v>343.92692206016397</v>
      </c>
      <c r="L156" s="424"/>
      <c r="M156" s="421"/>
    </row>
    <row r="157" spans="1:13" ht="13.2" x14ac:dyDescent="0.25">
      <c r="A157" s="450" t="s">
        <v>562</v>
      </c>
      <c r="B157" s="451" t="s">
        <v>396</v>
      </c>
      <c r="C157" s="452" t="s">
        <v>1466</v>
      </c>
      <c r="D157" s="453">
        <v>365.19596431839</v>
      </c>
      <c r="E157" s="453">
        <v>377.96505397987215</v>
      </c>
      <c r="F157" s="453">
        <v>240.96549100182995</v>
      </c>
      <c r="G157" s="453">
        <v>335.82705809698098</v>
      </c>
      <c r="H157" s="422">
        <v>365.19596431839</v>
      </c>
      <c r="I157" s="422">
        <v>377.96505397987215</v>
      </c>
      <c r="J157" s="422">
        <v>240.96549100182995</v>
      </c>
      <c r="K157" s="423">
        <v>335.82705809698098</v>
      </c>
      <c r="L157" s="424"/>
      <c r="M157" s="421"/>
    </row>
    <row r="158" spans="1:13" ht="13.2" x14ac:dyDescent="0.25">
      <c r="A158" s="450" t="s">
        <v>563</v>
      </c>
      <c r="B158" s="451" t="s">
        <v>396</v>
      </c>
      <c r="C158" s="452" t="s">
        <v>1467</v>
      </c>
      <c r="D158" s="453">
        <v>365.17501334560495</v>
      </c>
      <c r="E158" s="453">
        <v>377.94337045559121</v>
      </c>
      <c r="F158" s="453">
        <v>240.95166702254946</v>
      </c>
      <c r="G158" s="453">
        <v>335.80779199263685</v>
      </c>
      <c r="H158" s="422">
        <v>365.17501334560495</v>
      </c>
      <c r="I158" s="422">
        <v>377.94337045559121</v>
      </c>
      <c r="J158" s="422">
        <v>240.95166702254946</v>
      </c>
      <c r="K158" s="423">
        <v>335.80779199263685</v>
      </c>
      <c r="L158" s="424"/>
      <c r="M158" s="421"/>
    </row>
    <row r="159" spans="1:13" ht="13.2" x14ac:dyDescent="0.25">
      <c r="A159" s="450" t="s">
        <v>564</v>
      </c>
      <c r="B159" s="451" t="s">
        <v>396</v>
      </c>
      <c r="C159" s="452" t="s">
        <v>1467</v>
      </c>
      <c r="D159" s="453">
        <v>365.17501334560495</v>
      </c>
      <c r="E159" s="453">
        <v>377.94337045559121</v>
      </c>
      <c r="F159" s="453">
        <v>240.95166702254946</v>
      </c>
      <c r="G159" s="453">
        <v>335.80779199263685</v>
      </c>
      <c r="H159" s="422">
        <v>365.17501334560495</v>
      </c>
      <c r="I159" s="422">
        <v>377.94337045559121</v>
      </c>
      <c r="J159" s="422">
        <v>240.95166702254946</v>
      </c>
      <c r="K159" s="423">
        <v>335.80779199263685</v>
      </c>
      <c r="L159" s="424"/>
      <c r="M159" s="421"/>
    </row>
    <row r="160" spans="1:13" ht="13.2" x14ac:dyDescent="0.25">
      <c r="A160" s="450" t="s">
        <v>565</v>
      </c>
      <c r="B160" s="451" t="s">
        <v>396</v>
      </c>
      <c r="C160" s="452" t="s">
        <v>1468</v>
      </c>
      <c r="D160" s="453">
        <v>366.22379297597041</v>
      </c>
      <c r="E160" s="453">
        <v>379.02882070240304</v>
      </c>
      <c r="F160" s="453">
        <v>241.64367822550832</v>
      </c>
      <c r="G160" s="453">
        <v>336.77222920517568</v>
      </c>
      <c r="H160" s="422">
        <v>366.22379297597041</v>
      </c>
      <c r="I160" s="422">
        <v>379.02882070240304</v>
      </c>
      <c r="J160" s="422">
        <v>241.64367822550832</v>
      </c>
      <c r="K160" s="423">
        <v>336.77222920517568</v>
      </c>
      <c r="L160" s="424"/>
      <c r="M160" s="421"/>
    </row>
    <row r="161" spans="1:13" ht="13.2" x14ac:dyDescent="0.25">
      <c r="A161" s="450" t="s">
        <v>566</v>
      </c>
      <c r="B161" s="451" t="s">
        <v>396</v>
      </c>
      <c r="C161" s="452" t="s">
        <v>1469</v>
      </c>
      <c r="D161" s="453">
        <v>369.32672955974846</v>
      </c>
      <c r="E161" s="453">
        <v>382.24025157232717</v>
      </c>
      <c r="F161" s="453">
        <v>243.69107389937105</v>
      </c>
      <c r="G161" s="453">
        <v>339.62562893081764</v>
      </c>
      <c r="H161" s="422">
        <v>369.32672955974846</v>
      </c>
      <c r="I161" s="422">
        <v>382.24025157232717</v>
      </c>
      <c r="J161" s="422">
        <v>243.69107389937105</v>
      </c>
      <c r="K161" s="423">
        <v>339.62562893081764</v>
      </c>
      <c r="L161" s="424"/>
      <c r="M161" s="421"/>
    </row>
    <row r="162" spans="1:13" ht="13.2" x14ac:dyDescent="0.25">
      <c r="A162" s="450" t="s">
        <v>567</v>
      </c>
      <c r="B162" s="451" t="s">
        <v>396</v>
      </c>
      <c r="C162" s="452" t="s">
        <v>1470</v>
      </c>
      <c r="D162" s="453">
        <v>368.01500317172622</v>
      </c>
      <c r="E162" s="453">
        <v>380.88266062528305</v>
      </c>
      <c r="F162" s="453">
        <v>242.82556380607147</v>
      </c>
      <c r="G162" s="453">
        <v>338.41939102854542</v>
      </c>
      <c r="H162" s="422">
        <v>368.01500317172622</v>
      </c>
      <c r="I162" s="422">
        <v>380.88266062528305</v>
      </c>
      <c r="J162" s="422">
        <v>242.82556380607147</v>
      </c>
      <c r="K162" s="423">
        <v>338.41939102854542</v>
      </c>
      <c r="L162" s="424"/>
      <c r="M162" s="421"/>
    </row>
    <row r="163" spans="1:13" ht="13.2" x14ac:dyDescent="0.25">
      <c r="A163" s="450" t="s">
        <v>568</v>
      </c>
      <c r="B163" s="451" t="s">
        <v>396</v>
      </c>
      <c r="C163" s="452" t="s">
        <v>1471</v>
      </c>
      <c r="D163" s="453">
        <v>364.19101823154068</v>
      </c>
      <c r="E163" s="453">
        <v>376.92496991795809</v>
      </c>
      <c r="F163" s="453">
        <v>240.30240227438478</v>
      </c>
      <c r="G163" s="453">
        <v>334.90292935278035</v>
      </c>
      <c r="H163" s="422">
        <v>364.19101823154068</v>
      </c>
      <c r="I163" s="422">
        <v>376.92496991795809</v>
      </c>
      <c r="J163" s="422">
        <v>240.30240227438478</v>
      </c>
      <c r="K163" s="423">
        <v>334.90292935278035</v>
      </c>
      <c r="L163" s="424"/>
      <c r="M163" s="421"/>
    </row>
    <row r="164" spans="1:13" ht="13.2" x14ac:dyDescent="0.25">
      <c r="A164" s="450" t="s">
        <v>569</v>
      </c>
      <c r="B164" s="451" t="s">
        <v>396</v>
      </c>
      <c r="C164" s="452" t="s">
        <v>1472</v>
      </c>
      <c r="D164" s="453">
        <v>369.4686326797385</v>
      </c>
      <c r="E164" s="453">
        <v>382.38711633986929</v>
      </c>
      <c r="F164" s="453">
        <v>243.7847051503268</v>
      </c>
      <c r="G164" s="453">
        <v>339.75612026143779</v>
      </c>
      <c r="H164" s="422">
        <v>369.4686326797385</v>
      </c>
      <c r="I164" s="422">
        <v>382.38711633986929</v>
      </c>
      <c r="J164" s="422">
        <v>243.7847051503268</v>
      </c>
      <c r="K164" s="423">
        <v>339.75612026143779</v>
      </c>
      <c r="L164" s="424"/>
      <c r="M164" s="421"/>
    </row>
    <row r="165" spans="1:13" ht="13.2" x14ac:dyDescent="0.25">
      <c r="A165" s="450" t="s">
        <v>570</v>
      </c>
      <c r="B165" s="451" t="s">
        <v>396</v>
      </c>
      <c r="C165" s="452" t="s">
        <v>1472</v>
      </c>
      <c r="D165" s="453">
        <v>369.4686326797385</v>
      </c>
      <c r="E165" s="453">
        <v>382.38711633986929</v>
      </c>
      <c r="F165" s="453">
        <v>243.7847051503268</v>
      </c>
      <c r="G165" s="453">
        <v>339.75612026143779</v>
      </c>
      <c r="H165" s="422">
        <v>369.4686326797385</v>
      </c>
      <c r="I165" s="422">
        <v>382.38711633986929</v>
      </c>
      <c r="J165" s="422">
        <v>243.7847051503268</v>
      </c>
      <c r="K165" s="423">
        <v>339.75612026143779</v>
      </c>
      <c r="L165" s="424"/>
      <c r="M165" s="421"/>
    </row>
    <row r="166" spans="1:13" ht="13.2" x14ac:dyDescent="0.25">
      <c r="A166" s="450" t="s">
        <v>571</v>
      </c>
      <c r="B166" s="451" t="s">
        <v>396</v>
      </c>
      <c r="C166" s="452" t="s">
        <v>1473</v>
      </c>
      <c r="D166" s="453">
        <v>358.45439702463983</v>
      </c>
      <c r="E166" s="453">
        <v>370.98776754997692</v>
      </c>
      <c r="F166" s="453">
        <v>236.51723518363562</v>
      </c>
      <c r="G166" s="453">
        <v>329.62764481636452</v>
      </c>
      <c r="H166" s="422">
        <v>358.45439702463983</v>
      </c>
      <c r="I166" s="422">
        <v>370.98776754997692</v>
      </c>
      <c r="J166" s="422">
        <v>236.51723518363562</v>
      </c>
      <c r="K166" s="423">
        <v>329.62764481636452</v>
      </c>
      <c r="L166" s="424"/>
      <c r="M166" s="421"/>
    </row>
    <row r="167" spans="1:13" ht="13.2" x14ac:dyDescent="0.25">
      <c r="A167" s="450" t="s">
        <v>572</v>
      </c>
      <c r="B167" s="451" t="s">
        <v>396</v>
      </c>
      <c r="C167" s="452" t="s">
        <v>1474</v>
      </c>
      <c r="D167" s="453">
        <v>362.49845582238322</v>
      </c>
      <c r="E167" s="453">
        <v>375.17322700498426</v>
      </c>
      <c r="F167" s="453">
        <v>239.18560698686008</v>
      </c>
      <c r="G167" s="453">
        <v>333.34648210240152</v>
      </c>
      <c r="H167" s="422">
        <v>362.49845582238322</v>
      </c>
      <c r="I167" s="422">
        <v>375.17322700498426</v>
      </c>
      <c r="J167" s="422">
        <v>239.18560698686008</v>
      </c>
      <c r="K167" s="423">
        <v>333.34648210240152</v>
      </c>
      <c r="L167" s="424"/>
      <c r="M167" s="421"/>
    </row>
    <row r="168" spans="1:13" ht="13.2" x14ac:dyDescent="0.25">
      <c r="A168" s="450" t="s">
        <v>573</v>
      </c>
      <c r="B168" s="451" t="s">
        <v>396</v>
      </c>
      <c r="C168" s="452" t="s">
        <v>1474</v>
      </c>
      <c r="D168" s="453">
        <v>362.49845582238322</v>
      </c>
      <c r="E168" s="453">
        <v>375.17322700498426</v>
      </c>
      <c r="F168" s="453">
        <v>239.18560698686008</v>
      </c>
      <c r="G168" s="453">
        <v>333.34648210240152</v>
      </c>
      <c r="H168" s="422">
        <v>362.49845582238322</v>
      </c>
      <c r="I168" s="422">
        <v>375.17322700498426</v>
      </c>
      <c r="J168" s="422">
        <v>239.18560698686008</v>
      </c>
      <c r="K168" s="423">
        <v>333.34648210240152</v>
      </c>
      <c r="L168" s="424"/>
      <c r="M168" s="421"/>
    </row>
    <row r="169" spans="1:13" ht="13.2" x14ac:dyDescent="0.25">
      <c r="A169" s="450" t="s">
        <v>574</v>
      </c>
      <c r="B169" s="451" t="s">
        <v>396</v>
      </c>
      <c r="C169" s="452" t="s">
        <v>1475</v>
      </c>
      <c r="D169" s="453">
        <v>360.63287596547019</v>
      </c>
      <c r="E169" s="453">
        <v>373.24241708314412</v>
      </c>
      <c r="F169" s="453">
        <v>237.95465043162201</v>
      </c>
      <c r="G169" s="453">
        <v>331.63093139482044</v>
      </c>
      <c r="H169" s="422">
        <v>360.63287596547019</v>
      </c>
      <c r="I169" s="422">
        <v>373.24241708314412</v>
      </c>
      <c r="J169" s="422">
        <v>237.95465043162201</v>
      </c>
      <c r="K169" s="423">
        <v>331.63093139482044</v>
      </c>
      <c r="L169" s="424"/>
      <c r="M169" s="421"/>
    </row>
    <row r="170" spans="1:13" ht="13.2" x14ac:dyDescent="0.25">
      <c r="A170" s="450" t="s">
        <v>575</v>
      </c>
      <c r="B170" s="451" t="s">
        <v>396</v>
      </c>
      <c r="C170" s="452" t="s">
        <v>1475</v>
      </c>
      <c r="D170" s="453">
        <v>360.63287596547019</v>
      </c>
      <c r="E170" s="453">
        <v>373.24241708314412</v>
      </c>
      <c r="F170" s="453">
        <v>237.95465043162201</v>
      </c>
      <c r="G170" s="453">
        <v>331.63093139482044</v>
      </c>
      <c r="H170" s="422">
        <v>360.63287596547019</v>
      </c>
      <c r="I170" s="422">
        <v>373.24241708314412</v>
      </c>
      <c r="J170" s="422">
        <v>237.95465043162201</v>
      </c>
      <c r="K170" s="423">
        <v>331.63093139482044</v>
      </c>
      <c r="L170" s="424"/>
      <c r="M170" s="421"/>
    </row>
    <row r="171" spans="1:13" ht="13.2" x14ac:dyDescent="0.25">
      <c r="A171" s="450" t="s">
        <v>576</v>
      </c>
      <c r="B171" s="451" t="s">
        <v>396</v>
      </c>
      <c r="C171" s="452" t="s">
        <v>1476</v>
      </c>
      <c r="D171" s="453">
        <v>352.9927679403541</v>
      </c>
      <c r="E171" s="453">
        <v>365.33517241379315</v>
      </c>
      <c r="F171" s="453">
        <v>232.91351481826655</v>
      </c>
      <c r="G171" s="453">
        <v>324.60523765144455</v>
      </c>
      <c r="H171" s="422">
        <v>352.9927679403541</v>
      </c>
      <c r="I171" s="422">
        <v>365.33517241379315</v>
      </c>
      <c r="J171" s="422">
        <v>232.91351481826655</v>
      </c>
      <c r="K171" s="423">
        <v>324.60523765144455</v>
      </c>
      <c r="L171" s="424"/>
      <c r="M171" s="421"/>
    </row>
    <row r="172" spans="1:13" ht="13.2" x14ac:dyDescent="0.25">
      <c r="A172" s="450" t="s">
        <v>577</v>
      </c>
      <c r="B172" s="451" t="s">
        <v>396</v>
      </c>
      <c r="C172" s="452" t="s">
        <v>1477</v>
      </c>
      <c r="D172" s="453">
        <v>360.2374285714285</v>
      </c>
      <c r="E172" s="453">
        <v>372.83314285714266</v>
      </c>
      <c r="F172" s="453">
        <v>237.69372428571421</v>
      </c>
      <c r="G172" s="453">
        <v>331.26728571428572</v>
      </c>
      <c r="H172" s="422">
        <v>360.2374285714285</v>
      </c>
      <c r="I172" s="422">
        <v>372.83314285714266</v>
      </c>
      <c r="J172" s="422">
        <v>237.69372428571421</v>
      </c>
      <c r="K172" s="423">
        <v>331.26728571428572</v>
      </c>
      <c r="L172" s="424"/>
      <c r="M172" s="421"/>
    </row>
    <row r="173" spans="1:13" ht="13.2" x14ac:dyDescent="0.25">
      <c r="A173" s="450" t="s">
        <v>578</v>
      </c>
      <c r="B173" s="451" t="s">
        <v>396</v>
      </c>
      <c r="C173" s="452" t="s">
        <v>1478</v>
      </c>
      <c r="D173" s="453">
        <v>361.1371597633136</v>
      </c>
      <c r="E173" s="453">
        <v>373.76433318161128</v>
      </c>
      <c r="F173" s="453">
        <v>238.2873895766954</v>
      </c>
      <c r="G173" s="453">
        <v>332.09466090122885</v>
      </c>
      <c r="H173" s="422">
        <v>361.1371597633136</v>
      </c>
      <c r="I173" s="422">
        <v>373.76433318161128</v>
      </c>
      <c r="J173" s="422">
        <v>238.2873895766954</v>
      </c>
      <c r="K173" s="423">
        <v>332.09466090122885</v>
      </c>
      <c r="L173" s="424"/>
      <c r="M173" s="421"/>
    </row>
    <row r="174" spans="1:13" ht="13.2" x14ac:dyDescent="0.25">
      <c r="A174" s="450" t="s">
        <v>579</v>
      </c>
      <c r="B174" s="451" t="s">
        <v>396</v>
      </c>
      <c r="C174" s="452" t="s">
        <v>1479</v>
      </c>
      <c r="D174" s="453">
        <v>375.66449957805935</v>
      </c>
      <c r="E174" s="453">
        <v>388.79962194092832</v>
      </c>
      <c r="F174" s="453">
        <v>247.8728941097047</v>
      </c>
      <c r="G174" s="453">
        <v>345.45371814346004</v>
      </c>
      <c r="H174" s="422">
        <v>375.66449957805935</v>
      </c>
      <c r="I174" s="422">
        <v>388.79962194092832</v>
      </c>
      <c r="J174" s="422">
        <v>247.8728941097047</v>
      </c>
      <c r="K174" s="423">
        <v>345.45371814346004</v>
      </c>
      <c r="L174" s="424"/>
      <c r="M174" s="421"/>
    </row>
    <row r="175" spans="1:13" ht="13.2" x14ac:dyDescent="0.25">
      <c r="A175" s="450" t="s">
        <v>580</v>
      </c>
      <c r="B175" s="451" t="s">
        <v>396</v>
      </c>
      <c r="C175" s="452" t="s">
        <v>1480</v>
      </c>
      <c r="D175" s="453">
        <v>380.7187228400341</v>
      </c>
      <c r="E175" s="453">
        <v>394.03056629597933</v>
      </c>
      <c r="F175" s="453">
        <v>251.20779785714285</v>
      </c>
      <c r="G175" s="453">
        <v>350.10148289135998</v>
      </c>
      <c r="H175" s="422">
        <v>380.7187228400341</v>
      </c>
      <c r="I175" s="422">
        <v>394.03056629597933</v>
      </c>
      <c r="J175" s="422">
        <v>251.20779785714285</v>
      </c>
      <c r="K175" s="423">
        <v>350.10148289135998</v>
      </c>
      <c r="L175" s="424"/>
      <c r="M175" s="421"/>
    </row>
    <row r="176" spans="1:13" ht="13.2" x14ac:dyDescent="0.25">
      <c r="A176" s="450" t="s">
        <v>581</v>
      </c>
      <c r="B176" s="451" t="s">
        <v>396</v>
      </c>
      <c r="C176" s="452" t="s">
        <v>1481</v>
      </c>
      <c r="D176" s="453">
        <v>356.58410054347826</v>
      </c>
      <c r="E176" s="453">
        <v>369.05207608695633</v>
      </c>
      <c r="F176" s="453">
        <v>235.28316648097817</v>
      </c>
      <c r="G176" s="453">
        <v>327.9077567934782</v>
      </c>
      <c r="H176" s="422">
        <v>356.58410054347826</v>
      </c>
      <c r="I176" s="422">
        <v>369.05207608695633</v>
      </c>
      <c r="J176" s="422">
        <v>235.28316648097817</v>
      </c>
      <c r="K176" s="423">
        <v>327.9077567934782</v>
      </c>
      <c r="L176" s="424"/>
      <c r="M176" s="421"/>
    </row>
    <row r="177" spans="1:13" ht="13.2" x14ac:dyDescent="0.25">
      <c r="A177" s="450" t="s">
        <v>582</v>
      </c>
      <c r="B177" s="451" t="s">
        <v>396</v>
      </c>
      <c r="C177" s="452" t="s">
        <v>1482</v>
      </c>
      <c r="D177" s="453">
        <v>369.98937314734076</v>
      </c>
      <c r="E177" s="453">
        <v>382.92606451612897</v>
      </c>
      <c r="F177" s="453">
        <v>244.12830282040105</v>
      </c>
      <c r="G177" s="453">
        <v>340.23498299912819</v>
      </c>
      <c r="H177" s="422">
        <v>369.98937314734076</v>
      </c>
      <c r="I177" s="422">
        <v>382.92606451612897</v>
      </c>
      <c r="J177" s="422">
        <v>244.12830282040105</v>
      </c>
      <c r="K177" s="423">
        <v>340.23498299912819</v>
      </c>
      <c r="L177" s="424"/>
      <c r="M177" s="421"/>
    </row>
    <row r="178" spans="1:13" ht="13.2" x14ac:dyDescent="0.25">
      <c r="A178" s="450" t="s">
        <v>583</v>
      </c>
      <c r="B178" s="451" t="s">
        <v>396</v>
      </c>
      <c r="C178" s="452" t="s">
        <v>1483</v>
      </c>
      <c r="D178" s="453">
        <v>362.9033073170732</v>
      </c>
      <c r="E178" s="453">
        <v>375.59223414634147</v>
      </c>
      <c r="F178" s="453">
        <v>239.45273819512198</v>
      </c>
      <c r="G178" s="453">
        <v>333.71877560975599</v>
      </c>
      <c r="H178" s="422">
        <v>362.9033073170732</v>
      </c>
      <c r="I178" s="422">
        <v>375.59223414634147</v>
      </c>
      <c r="J178" s="422">
        <v>239.45273819512198</v>
      </c>
      <c r="K178" s="423">
        <v>333.71877560975599</v>
      </c>
      <c r="L178" s="424"/>
      <c r="M178" s="421"/>
    </row>
    <row r="179" spans="1:13" ht="13.2" x14ac:dyDescent="0.25">
      <c r="A179" s="450" t="s">
        <v>584</v>
      </c>
      <c r="B179" s="451" t="s">
        <v>396</v>
      </c>
      <c r="C179" s="452" t="s">
        <v>1483</v>
      </c>
      <c r="D179" s="453">
        <v>362.9033073170732</v>
      </c>
      <c r="E179" s="453">
        <v>375.59223414634147</v>
      </c>
      <c r="F179" s="453">
        <v>239.45273819512198</v>
      </c>
      <c r="G179" s="453">
        <v>333.71877560975599</v>
      </c>
      <c r="H179" s="422">
        <v>362.9033073170732</v>
      </c>
      <c r="I179" s="422">
        <v>375.59223414634147</v>
      </c>
      <c r="J179" s="422">
        <v>239.45273819512198</v>
      </c>
      <c r="K179" s="423">
        <v>333.71877560975599</v>
      </c>
      <c r="L179" s="424"/>
      <c r="M179" s="421"/>
    </row>
    <row r="180" spans="1:13" ht="13.2" x14ac:dyDescent="0.25">
      <c r="A180" s="450" t="s">
        <v>585</v>
      </c>
      <c r="B180" s="451" t="s">
        <v>396</v>
      </c>
      <c r="C180" s="452" t="s">
        <v>1484</v>
      </c>
      <c r="D180" s="453">
        <v>357.10466999999989</v>
      </c>
      <c r="E180" s="453">
        <v>369.59084727272716</v>
      </c>
      <c r="F180" s="453">
        <v>235.62665131363636</v>
      </c>
      <c r="G180" s="453">
        <v>328.38646227272721</v>
      </c>
      <c r="H180" s="422">
        <v>357.10466999999989</v>
      </c>
      <c r="I180" s="422">
        <v>369.59084727272716</v>
      </c>
      <c r="J180" s="422">
        <v>235.62665131363636</v>
      </c>
      <c r="K180" s="423">
        <v>328.38646227272721</v>
      </c>
      <c r="L180" s="424"/>
      <c r="M180" s="421"/>
    </row>
    <row r="181" spans="1:13" ht="13.2" x14ac:dyDescent="0.25">
      <c r="A181" s="450" t="s">
        <v>586</v>
      </c>
      <c r="B181" s="451" t="s">
        <v>396</v>
      </c>
      <c r="C181" s="452" t="s">
        <v>1484</v>
      </c>
      <c r="D181" s="453">
        <v>357.10466999999989</v>
      </c>
      <c r="E181" s="453">
        <v>369.59084727272716</v>
      </c>
      <c r="F181" s="453">
        <v>235.62665131363636</v>
      </c>
      <c r="G181" s="453">
        <v>328.38646227272721</v>
      </c>
      <c r="H181" s="422">
        <v>357.10466999999989</v>
      </c>
      <c r="I181" s="422">
        <v>369.59084727272716</v>
      </c>
      <c r="J181" s="422">
        <v>235.62665131363636</v>
      </c>
      <c r="K181" s="423">
        <v>328.38646227272721</v>
      </c>
      <c r="L181" s="424"/>
      <c r="M181" s="421"/>
    </row>
    <row r="182" spans="1:13" ht="13.2" x14ac:dyDescent="0.25">
      <c r="A182" s="450" t="s">
        <v>587</v>
      </c>
      <c r="B182" s="451" t="s">
        <v>396</v>
      </c>
      <c r="C182" s="452" t="s">
        <v>1485</v>
      </c>
      <c r="D182" s="453">
        <v>360.80879999999996</v>
      </c>
      <c r="E182" s="453">
        <v>373.42449230769222</v>
      </c>
      <c r="F182" s="453">
        <v>238.07072953846148</v>
      </c>
      <c r="G182" s="453">
        <v>331.79270769230777</v>
      </c>
      <c r="H182" s="422">
        <v>360.80879999999996</v>
      </c>
      <c r="I182" s="422">
        <v>373.42449230769222</v>
      </c>
      <c r="J182" s="422">
        <v>238.07072953846148</v>
      </c>
      <c r="K182" s="423">
        <v>331.79270769230777</v>
      </c>
      <c r="L182" s="424"/>
      <c r="M182" s="421"/>
    </row>
    <row r="183" spans="1:13" ht="13.2" x14ac:dyDescent="0.25">
      <c r="A183" s="450" t="s">
        <v>588</v>
      </c>
      <c r="B183" s="451" t="s">
        <v>396</v>
      </c>
      <c r="C183" s="452" t="s">
        <v>1486</v>
      </c>
      <c r="D183" s="453">
        <v>400.21624870466326</v>
      </c>
      <c r="E183" s="453">
        <v>414.20982383419675</v>
      </c>
      <c r="F183" s="453">
        <v>264.07275626943004</v>
      </c>
      <c r="G183" s="453">
        <v>368.03102590673575</v>
      </c>
      <c r="H183" s="422">
        <v>400.21624870466326</v>
      </c>
      <c r="I183" s="422">
        <v>414.20982383419675</v>
      </c>
      <c r="J183" s="422">
        <v>264.07275626943004</v>
      </c>
      <c r="K183" s="423">
        <v>368.03102590673575</v>
      </c>
      <c r="L183" s="424"/>
      <c r="M183" s="421"/>
    </row>
    <row r="184" spans="1:13" ht="13.2" x14ac:dyDescent="0.25">
      <c r="A184" s="450" t="s">
        <v>589</v>
      </c>
      <c r="B184" s="451" t="s">
        <v>396</v>
      </c>
      <c r="C184" s="452" t="s">
        <v>1487</v>
      </c>
      <c r="D184" s="453">
        <v>418.98163495001847</v>
      </c>
      <c r="E184" s="453">
        <v>433.63134246575322</v>
      </c>
      <c r="F184" s="453">
        <v>276.45463052943342</v>
      </c>
      <c r="G184" s="453">
        <v>385.28730766382813</v>
      </c>
      <c r="H184" s="422">
        <v>418.98163495001847</v>
      </c>
      <c r="I184" s="422">
        <v>433.63134246575322</v>
      </c>
      <c r="J184" s="422">
        <v>276.45463052943342</v>
      </c>
      <c r="K184" s="423">
        <v>385.28730766382813</v>
      </c>
      <c r="L184" s="424"/>
      <c r="M184" s="421"/>
    </row>
    <row r="185" spans="1:13" ht="13.2" x14ac:dyDescent="0.25">
      <c r="A185" s="450" t="s">
        <v>590</v>
      </c>
      <c r="B185" s="451" t="s">
        <v>396</v>
      </c>
      <c r="C185" s="452" t="s">
        <v>1487</v>
      </c>
      <c r="D185" s="453">
        <v>418.98163495001847</v>
      </c>
      <c r="E185" s="453">
        <v>433.63134246575322</v>
      </c>
      <c r="F185" s="453">
        <v>276.45463052943342</v>
      </c>
      <c r="G185" s="453">
        <v>385.28730766382813</v>
      </c>
      <c r="H185" s="422">
        <v>418.98163495001847</v>
      </c>
      <c r="I185" s="422">
        <v>433.63134246575322</v>
      </c>
      <c r="J185" s="422">
        <v>276.45463052943342</v>
      </c>
      <c r="K185" s="423">
        <v>385.28730766382813</v>
      </c>
      <c r="L185" s="424"/>
      <c r="M185" s="421"/>
    </row>
    <row r="186" spans="1:13" ht="13.2" x14ac:dyDescent="0.25">
      <c r="A186" s="450" t="s">
        <v>591</v>
      </c>
      <c r="B186" s="451" t="s">
        <v>396</v>
      </c>
      <c r="C186" s="452" t="s">
        <v>1488</v>
      </c>
      <c r="D186" s="453">
        <v>398.97000000000008</v>
      </c>
      <c r="E186" s="453">
        <v>412.92000000000019</v>
      </c>
      <c r="F186" s="453">
        <v>263.25045</v>
      </c>
      <c r="G186" s="453">
        <v>366.88499999999999</v>
      </c>
      <c r="H186" s="422">
        <v>398.97000000000008</v>
      </c>
      <c r="I186" s="422">
        <v>412.92000000000019</v>
      </c>
      <c r="J186" s="422">
        <v>263.25045</v>
      </c>
      <c r="K186" s="423">
        <v>366.88499999999999</v>
      </c>
      <c r="L186" s="424"/>
      <c r="M186" s="421"/>
    </row>
    <row r="187" spans="1:13" ht="13.2" x14ac:dyDescent="0.25">
      <c r="A187" s="450" t="s">
        <v>592</v>
      </c>
      <c r="B187" s="451" t="s">
        <v>396</v>
      </c>
      <c r="C187" s="452" t="s">
        <v>1489</v>
      </c>
      <c r="D187" s="453">
        <v>404.45437048790171</v>
      </c>
      <c r="E187" s="453">
        <v>418.59613169377229</v>
      </c>
      <c r="F187" s="453">
        <v>266.8691757159857</v>
      </c>
      <c r="G187" s="453">
        <v>371.92831971439909</v>
      </c>
      <c r="H187" s="422">
        <v>404.45437048790171</v>
      </c>
      <c r="I187" s="422">
        <v>418.59613169377229</v>
      </c>
      <c r="J187" s="422">
        <v>266.8691757159857</v>
      </c>
      <c r="K187" s="423">
        <v>371.92831971439909</v>
      </c>
      <c r="L187" s="424"/>
      <c r="M187" s="421"/>
    </row>
    <row r="188" spans="1:13" ht="13.2" x14ac:dyDescent="0.25">
      <c r="A188" s="450" t="s">
        <v>593</v>
      </c>
      <c r="B188" s="451" t="s">
        <v>396</v>
      </c>
      <c r="C188" s="452" t="s">
        <v>1490</v>
      </c>
      <c r="D188" s="453">
        <v>371.48502532751093</v>
      </c>
      <c r="E188" s="453">
        <v>384.47401222707413</v>
      </c>
      <c r="F188" s="453">
        <v>245.1151717816594</v>
      </c>
      <c r="G188" s="453">
        <v>341.61035545851541</v>
      </c>
      <c r="H188" s="422">
        <v>371.48502532751093</v>
      </c>
      <c r="I188" s="422">
        <v>384.47401222707413</v>
      </c>
      <c r="J188" s="422">
        <v>245.1151717816594</v>
      </c>
      <c r="K188" s="423">
        <v>341.61035545851541</v>
      </c>
      <c r="L188" s="424"/>
      <c r="M188" s="421"/>
    </row>
    <row r="189" spans="1:13" ht="13.2" x14ac:dyDescent="0.25">
      <c r="A189" s="450" t="s">
        <v>594</v>
      </c>
      <c r="B189" s="451" t="s">
        <v>396</v>
      </c>
      <c r="C189" s="452" t="s">
        <v>1490</v>
      </c>
      <c r="D189" s="453">
        <v>371.48502532751093</v>
      </c>
      <c r="E189" s="453">
        <v>384.47401222707413</v>
      </c>
      <c r="F189" s="453">
        <v>245.1151717816594</v>
      </c>
      <c r="G189" s="453">
        <v>341.61035545851541</v>
      </c>
      <c r="H189" s="422">
        <v>371.48502532751093</v>
      </c>
      <c r="I189" s="422">
        <v>384.47401222707413</v>
      </c>
      <c r="J189" s="422">
        <v>245.1151717816594</v>
      </c>
      <c r="K189" s="423">
        <v>341.61035545851541</v>
      </c>
      <c r="L189" s="424"/>
      <c r="M189" s="421"/>
    </row>
    <row r="190" spans="1:13" ht="13.2" x14ac:dyDescent="0.25">
      <c r="A190" s="450" t="s">
        <v>595</v>
      </c>
      <c r="B190" s="451" t="s">
        <v>397</v>
      </c>
      <c r="C190" s="452" t="s">
        <v>1409</v>
      </c>
      <c r="D190" s="453">
        <v>382.93485355648539</v>
      </c>
      <c r="E190" s="453">
        <v>396.32418410041839</v>
      </c>
      <c r="F190" s="453">
        <v>252.67005669456066</v>
      </c>
      <c r="G190" s="453">
        <v>352.13939330543934</v>
      </c>
      <c r="H190" s="422">
        <v>382.93485355648539</v>
      </c>
      <c r="I190" s="422">
        <v>396.32418410041839</v>
      </c>
      <c r="J190" s="422">
        <v>252.67005669456066</v>
      </c>
      <c r="K190" s="423">
        <v>352.13939330543934</v>
      </c>
      <c r="L190" s="424"/>
      <c r="M190" s="421"/>
    </row>
    <row r="191" spans="1:13" ht="13.2" x14ac:dyDescent="0.25">
      <c r="A191" s="450" t="s">
        <v>596</v>
      </c>
      <c r="B191" s="451" t="s">
        <v>397</v>
      </c>
      <c r="C191" s="452" t="s">
        <v>1491</v>
      </c>
      <c r="D191" s="453">
        <v>387.75932829555001</v>
      </c>
      <c r="E191" s="453">
        <v>401.31734676742229</v>
      </c>
      <c r="F191" s="453">
        <v>255.8533665827037</v>
      </c>
      <c r="G191" s="453">
        <v>356.57588581024351</v>
      </c>
      <c r="H191" s="422">
        <v>387.75932829555001</v>
      </c>
      <c r="I191" s="422">
        <v>401.31734676742229</v>
      </c>
      <c r="J191" s="422">
        <v>255.8533665827037</v>
      </c>
      <c r="K191" s="423">
        <v>356.57588581024351</v>
      </c>
      <c r="L191" s="424"/>
      <c r="M191" s="421"/>
    </row>
    <row r="192" spans="1:13" ht="13.2" x14ac:dyDescent="0.25">
      <c r="A192" s="450" t="s">
        <v>597</v>
      </c>
      <c r="B192" s="451" t="s">
        <v>397</v>
      </c>
      <c r="C192" s="452" t="s">
        <v>1415</v>
      </c>
      <c r="D192" s="453">
        <v>388.93013366750205</v>
      </c>
      <c r="E192" s="453">
        <v>402.52908939014196</v>
      </c>
      <c r="F192" s="453">
        <v>256.6258934419381</v>
      </c>
      <c r="G192" s="453">
        <v>357.65253550543031</v>
      </c>
      <c r="H192" s="422">
        <v>388.93013366750205</v>
      </c>
      <c r="I192" s="422">
        <v>402.52908939014196</v>
      </c>
      <c r="J192" s="422">
        <v>256.6258934419381</v>
      </c>
      <c r="K192" s="423">
        <v>357.65253550543031</v>
      </c>
      <c r="L192" s="424"/>
      <c r="M192" s="421"/>
    </row>
    <row r="193" spans="1:13" ht="13.2" x14ac:dyDescent="0.25">
      <c r="A193" s="450" t="s">
        <v>598</v>
      </c>
      <c r="B193" s="451" t="s">
        <v>398</v>
      </c>
      <c r="C193" s="452" t="s">
        <v>1456</v>
      </c>
      <c r="D193" s="453">
        <v>363.11054950936665</v>
      </c>
      <c r="E193" s="453">
        <v>375.80672256913476</v>
      </c>
      <c r="F193" s="453">
        <v>239.58948181088317</v>
      </c>
      <c r="G193" s="453">
        <v>333.90935147190004</v>
      </c>
      <c r="H193" s="422">
        <v>363.11054950936665</v>
      </c>
      <c r="I193" s="422">
        <v>375.80672256913476</v>
      </c>
      <c r="J193" s="422">
        <v>239.58948181088317</v>
      </c>
      <c r="K193" s="423">
        <v>333.90935147190004</v>
      </c>
      <c r="L193" s="424"/>
      <c r="M193" s="421"/>
    </row>
    <row r="194" spans="1:13" ht="13.2" x14ac:dyDescent="0.25">
      <c r="A194" s="450" t="s">
        <v>599</v>
      </c>
      <c r="B194" s="451" t="s">
        <v>398</v>
      </c>
      <c r="C194" s="452" t="s">
        <v>1456</v>
      </c>
      <c r="D194" s="453">
        <v>363.11054950936665</v>
      </c>
      <c r="E194" s="453">
        <v>375.80672256913476</v>
      </c>
      <c r="F194" s="453">
        <v>239.58948181088317</v>
      </c>
      <c r="G194" s="453">
        <v>333.90935147190004</v>
      </c>
      <c r="H194" s="422">
        <v>363.11054950936665</v>
      </c>
      <c r="I194" s="422">
        <v>375.80672256913476</v>
      </c>
      <c r="J194" s="422">
        <v>239.58948181088317</v>
      </c>
      <c r="K194" s="423">
        <v>333.90935147190004</v>
      </c>
      <c r="L194" s="424"/>
      <c r="M194" s="421"/>
    </row>
    <row r="195" spans="1:13" ht="13.2" x14ac:dyDescent="0.25">
      <c r="A195" s="450" t="s">
        <v>600</v>
      </c>
      <c r="B195" s="451" t="s">
        <v>398</v>
      </c>
      <c r="C195" s="452" t="s">
        <v>1456</v>
      </c>
      <c r="D195" s="453">
        <v>363.11054950936665</v>
      </c>
      <c r="E195" s="453">
        <v>375.80672256913476</v>
      </c>
      <c r="F195" s="453">
        <v>239.58948181088317</v>
      </c>
      <c r="G195" s="453">
        <v>333.90935147190004</v>
      </c>
      <c r="H195" s="422">
        <v>363.11054950936665</v>
      </c>
      <c r="I195" s="422">
        <v>375.80672256913476</v>
      </c>
      <c r="J195" s="422">
        <v>239.58948181088317</v>
      </c>
      <c r="K195" s="423">
        <v>333.90935147190004</v>
      </c>
      <c r="L195" s="424"/>
      <c r="M195" s="421"/>
    </row>
    <row r="196" spans="1:13" ht="13.2" x14ac:dyDescent="0.25">
      <c r="A196" s="450" t="s">
        <v>601</v>
      </c>
      <c r="B196" s="451" t="s">
        <v>398</v>
      </c>
      <c r="C196" s="452" t="s">
        <v>1456</v>
      </c>
      <c r="D196" s="453">
        <v>363.11054950936665</v>
      </c>
      <c r="E196" s="453">
        <v>375.80672256913476</v>
      </c>
      <c r="F196" s="453">
        <v>239.58948181088317</v>
      </c>
      <c r="G196" s="453">
        <v>333.90935147190004</v>
      </c>
      <c r="H196" s="422">
        <v>363.11054950936665</v>
      </c>
      <c r="I196" s="422">
        <v>375.80672256913476</v>
      </c>
      <c r="J196" s="422">
        <v>239.58948181088317</v>
      </c>
      <c r="K196" s="423">
        <v>333.90935147190004</v>
      </c>
      <c r="L196" s="424"/>
      <c r="M196" s="421"/>
    </row>
    <row r="197" spans="1:13" ht="13.2" x14ac:dyDescent="0.25">
      <c r="A197" s="450" t="s">
        <v>602</v>
      </c>
      <c r="B197" s="451" t="s">
        <v>398</v>
      </c>
      <c r="C197" s="452" t="s">
        <v>1456</v>
      </c>
      <c r="D197" s="453">
        <v>363.11054950936665</v>
      </c>
      <c r="E197" s="453">
        <v>375.80672256913476</v>
      </c>
      <c r="F197" s="453">
        <v>239.58948181088317</v>
      </c>
      <c r="G197" s="453">
        <v>333.90935147190004</v>
      </c>
      <c r="H197" s="422">
        <v>363.11054950936665</v>
      </c>
      <c r="I197" s="422">
        <v>375.80672256913476</v>
      </c>
      <c r="J197" s="422">
        <v>239.58948181088317</v>
      </c>
      <c r="K197" s="423">
        <v>333.90935147190004</v>
      </c>
      <c r="L197" s="424"/>
      <c r="M197" s="421"/>
    </row>
    <row r="198" spans="1:13" ht="13.2" x14ac:dyDescent="0.25">
      <c r="A198" s="450" t="s">
        <v>603</v>
      </c>
      <c r="B198" s="451" t="s">
        <v>398</v>
      </c>
      <c r="C198" s="452" t="s">
        <v>1456</v>
      </c>
      <c r="D198" s="453">
        <v>363.11054950936665</v>
      </c>
      <c r="E198" s="453">
        <v>375.80672256913476</v>
      </c>
      <c r="F198" s="453">
        <v>239.58948181088317</v>
      </c>
      <c r="G198" s="453">
        <v>333.90935147190004</v>
      </c>
      <c r="H198" s="422">
        <v>363.11054950936665</v>
      </c>
      <c r="I198" s="422">
        <v>375.80672256913476</v>
      </c>
      <c r="J198" s="422">
        <v>239.58948181088317</v>
      </c>
      <c r="K198" s="423">
        <v>333.90935147190004</v>
      </c>
      <c r="L198" s="424"/>
      <c r="M198" s="421"/>
    </row>
    <row r="199" spans="1:13" ht="13.2" x14ac:dyDescent="0.25">
      <c r="A199" s="450" t="s">
        <v>604</v>
      </c>
      <c r="B199" s="451" t="s">
        <v>399</v>
      </c>
      <c r="C199" s="452" t="s">
        <v>1492</v>
      </c>
      <c r="D199" s="453">
        <v>349.12226364477357</v>
      </c>
      <c r="E199" s="453">
        <v>361.32933580018516</v>
      </c>
      <c r="F199" s="453">
        <v>230.35965864477348</v>
      </c>
      <c r="G199" s="453">
        <v>321.04599768732675</v>
      </c>
      <c r="H199" s="422">
        <v>349.12226364477357</v>
      </c>
      <c r="I199" s="422">
        <v>361.32933580018516</v>
      </c>
      <c r="J199" s="422">
        <v>230.35965864477348</v>
      </c>
      <c r="K199" s="423">
        <v>321.04599768732675</v>
      </c>
      <c r="L199" s="424"/>
      <c r="M199" s="421"/>
    </row>
    <row r="200" spans="1:13" ht="13.2" x14ac:dyDescent="0.25">
      <c r="A200" s="450" t="s">
        <v>605</v>
      </c>
      <c r="B200" s="451" t="s">
        <v>399</v>
      </c>
      <c r="C200" s="452" t="s">
        <v>1493</v>
      </c>
      <c r="D200" s="453">
        <v>346.98351425942968</v>
      </c>
      <c r="E200" s="453">
        <v>359.11580496780141</v>
      </c>
      <c r="F200" s="453">
        <v>228.94845795768174</v>
      </c>
      <c r="G200" s="453">
        <v>319.07924563017485</v>
      </c>
      <c r="H200" s="422">
        <v>346.98351425942968</v>
      </c>
      <c r="I200" s="422">
        <v>359.11580496780141</v>
      </c>
      <c r="J200" s="422">
        <v>228.94845795768174</v>
      </c>
      <c r="K200" s="423">
        <v>319.07924563017485</v>
      </c>
      <c r="L200" s="424"/>
      <c r="M200" s="421"/>
    </row>
    <row r="201" spans="1:13" ht="13.2" x14ac:dyDescent="0.25">
      <c r="A201" s="450" t="s">
        <v>606</v>
      </c>
      <c r="B201" s="451" t="s">
        <v>399</v>
      </c>
      <c r="C201" s="452" t="s">
        <v>1493</v>
      </c>
      <c r="D201" s="453">
        <v>346.98351425942968</v>
      </c>
      <c r="E201" s="453">
        <v>359.11580496780141</v>
      </c>
      <c r="F201" s="453">
        <v>228.94845795768174</v>
      </c>
      <c r="G201" s="453">
        <v>319.07924563017485</v>
      </c>
      <c r="H201" s="422">
        <v>346.98351425942968</v>
      </c>
      <c r="I201" s="422">
        <v>359.11580496780141</v>
      </c>
      <c r="J201" s="422">
        <v>228.94845795768174</v>
      </c>
      <c r="K201" s="423">
        <v>319.07924563017485</v>
      </c>
      <c r="L201" s="424"/>
      <c r="M201" s="421"/>
    </row>
    <row r="202" spans="1:13" ht="13.2" x14ac:dyDescent="0.25">
      <c r="A202" s="450" t="s">
        <v>607</v>
      </c>
      <c r="B202" s="451" t="s">
        <v>399</v>
      </c>
      <c r="C202" s="452" t="s">
        <v>1494</v>
      </c>
      <c r="D202" s="453">
        <v>346.45580594243268</v>
      </c>
      <c r="E202" s="453">
        <v>358.56964531104933</v>
      </c>
      <c r="F202" s="453">
        <v>228.60026272516251</v>
      </c>
      <c r="G202" s="453">
        <v>318.59397539461474</v>
      </c>
      <c r="H202" s="422">
        <v>346.45580594243268</v>
      </c>
      <c r="I202" s="422">
        <v>358.56964531104933</v>
      </c>
      <c r="J202" s="422">
        <v>228.60026272516251</v>
      </c>
      <c r="K202" s="423">
        <v>318.59397539461474</v>
      </c>
      <c r="L202" s="424"/>
      <c r="M202" s="421"/>
    </row>
    <row r="203" spans="1:13" ht="13.2" x14ac:dyDescent="0.25">
      <c r="A203" s="450" t="s">
        <v>608</v>
      </c>
      <c r="B203" s="451" t="s">
        <v>399</v>
      </c>
      <c r="C203" s="452" t="s">
        <v>1495</v>
      </c>
      <c r="D203" s="453">
        <v>355.56544789762336</v>
      </c>
      <c r="E203" s="453">
        <v>367.99780621572222</v>
      </c>
      <c r="F203" s="453">
        <v>234.61103382084096</v>
      </c>
      <c r="G203" s="453">
        <v>326.97102376599639</v>
      </c>
      <c r="H203" s="422">
        <v>355.56544789762336</v>
      </c>
      <c r="I203" s="422">
        <v>367.99780621572222</v>
      </c>
      <c r="J203" s="422">
        <v>234.61103382084096</v>
      </c>
      <c r="K203" s="423">
        <v>326.97102376599639</v>
      </c>
      <c r="L203" s="424"/>
      <c r="M203" s="421"/>
    </row>
    <row r="204" spans="1:13" ht="13.2" x14ac:dyDescent="0.25">
      <c r="A204" s="450" t="s">
        <v>609</v>
      </c>
      <c r="B204" s="451" t="s">
        <v>399</v>
      </c>
      <c r="C204" s="452" t="s">
        <v>1495</v>
      </c>
      <c r="D204" s="453">
        <v>355.56544789762336</v>
      </c>
      <c r="E204" s="453">
        <v>367.99780621572222</v>
      </c>
      <c r="F204" s="453">
        <v>234.61103382084096</v>
      </c>
      <c r="G204" s="453">
        <v>326.97102376599639</v>
      </c>
      <c r="H204" s="422">
        <v>355.56544789762336</v>
      </c>
      <c r="I204" s="422">
        <v>367.99780621572222</v>
      </c>
      <c r="J204" s="422">
        <v>234.61103382084096</v>
      </c>
      <c r="K204" s="423">
        <v>326.97102376599639</v>
      </c>
      <c r="L204" s="424"/>
      <c r="M204" s="421"/>
    </row>
    <row r="205" spans="1:13" ht="13.2" x14ac:dyDescent="0.25">
      <c r="A205" s="450" t="s">
        <v>610</v>
      </c>
      <c r="B205" s="451" t="s">
        <v>399</v>
      </c>
      <c r="C205" s="452" t="s">
        <v>1495</v>
      </c>
      <c r="D205" s="453">
        <v>355.56544789762336</v>
      </c>
      <c r="E205" s="453">
        <v>367.99780621572222</v>
      </c>
      <c r="F205" s="453">
        <v>234.61103382084096</v>
      </c>
      <c r="G205" s="453">
        <v>326.97102376599639</v>
      </c>
      <c r="H205" s="422">
        <v>355.56544789762336</v>
      </c>
      <c r="I205" s="422">
        <v>367.99780621572222</v>
      </c>
      <c r="J205" s="422">
        <v>234.61103382084096</v>
      </c>
      <c r="K205" s="423">
        <v>326.97102376599639</v>
      </c>
      <c r="L205" s="424"/>
      <c r="M205" s="421"/>
    </row>
    <row r="206" spans="1:13" ht="13.2" x14ac:dyDescent="0.25">
      <c r="A206" s="450" t="s">
        <v>611</v>
      </c>
      <c r="B206" s="451" t="s">
        <v>399</v>
      </c>
      <c r="C206" s="452" t="s">
        <v>1496</v>
      </c>
      <c r="D206" s="453">
        <v>349.10327985414773</v>
      </c>
      <c r="E206" s="453">
        <v>361.30968824065633</v>
      </c>
      <c r="F206" s="453">
        <v>230.34713266180492</v>
      </c>
      <c r="G206" s="453">
        <v>321.02854056517782</v>
      </c>
      <c r="H206" s="422">
        <v>349.10327985414773</v>
      </c>
      <c r="I206" s="422">
        <v>361.30968824065633</v>
      </c>
      <c r="J206" s="422">
        <v>230.34713266180492</v>
      </c>
      <c r="K206" s="423">
        <v>321.02854056517782</v>
      </c>
      <c r="L206" s="424"/>
      <c r="M206" s="421"/>
    </row>
    <row r="207" spans="1:13" ht="13.2" x14ac:dyDescent="0.25">
      <c r="A207" s="450" t="s">
        <v>612</v>
      </c>
      <c r="B207" s="451" t="s">
        <v>399</v>
      </c>
      <c r="C207" s="452" t="s">
        <v>1497</v>
      </c>
      <c r="D207" s="453">
        <v>340.40261299435025</v>
      </c>
      <c r="E207" s="453">
        <v>352.30480225988697</v>
      </c>
      <c r="F207" s="453">
        <v>224.6062136299436</v>
      </c>
      <c r="G207" s="453">
        <v>313.02757768361585</v>
      </c>
      <c r="H207" s="422">
        <v>340.40261299435025</v>
      </c>
      <c r="I207" s="422">
        <v>352.30480225988697</v>
      </c>
      <c r="J207" s="422">
        <v>224.6062136299436</v>
      </c>
      <c r="K207" s="423">
        <v>313.02757768361585</v>
      </c>
      <c r="L207" s="424"/>
      <c r="M207" s="421"/>
    </row>
    <row r="208" spans="1:13" ht="13.2" x14ac:dyDescent="0.25">
      <c r="A208" s="450" t="s">
        <v>613</v>
      </c>
      <c r="B208" s="451" t="s">
        <v>399</v>
      </c>
      <c r="C208" s="452" t="s">
        <v>1498</v>
      </c>
      <c r="D208" s="453">
        <v>331.06542857142858</v>
      </c>
      <c r="E208" s="453">
        <v>342.64114285714294</v>
      </c>
      <c r="F208" s="453">
        <v>218.44530428571429</v>
      </c>
      <c r="G208" s="453">
        <v>304.44128571428575</v>
      </c>
      <c r="H208" s="422">
        <v>331.06542857142858</v>
      </c>
      <c r="I208" s="422">
        <v>342.64114285714294</v>
      </c>
      <c r="J208" s="422">
        <v>218.44530428571429</v>
      </c>
      <c r="K208" s="423">
        <v>304.44128571428575</v>
      </c>
      <c r="L208" s="424"/>
      <c r="M208" s="421"/>
    </row>
    <row r="209" spans="1:13" ht="13.2" x14ac:dyDescent="0.25">
      <c r="A209" s="450" t="s">
        <v>614</v>
      </c>
      <c r="B209" s="451" t="s">
        <v>399</v>
      </c>
      <c r="C209" s="452" t="s">
        <v>1499</v>
      </c>
      <c r="D209" s="453">
        <v>350.45866666666677</v>
      </c>
      <c r="E209" s="453">
        <v>362.71246620046622</v>
      </c>
      <c r="F209" s="453">
        <v>231.24145100233102</v>
      </c>
      <c r="G209" s="453">
        <v>322.27492773892777</v>
      </c>
      <c r="H209" s="422">
        <v>350.45866666666677</v>
      </c>
      <c r="I209" s="422">
        <v>362.71246620046622</v>
      </c>
      <c r="J209" s="422">
        <v>231.24145100233102</v>
      </c>
      <c r="K209" s="423">
        <v>322.27492773892777</v>
      </c>
      <c r="L209" s="424"/>
      <c r="M209" s="421"/>
    </row>
    <row r="210" spans="1:13" ht="13.2" x14ac:dyDescent="0.25">
      <c r="A210" s="450" t="s">
        <v>615</v>
      </c>
      <c r="B210" s="451" t="s">
        <v>399</v>
      </c>
      <c r="C210" s="452" t="s">
        <v>1500</v>
      </c>
      <c r="D210" s="453">
        <v>339.2686485943774</v>
      </c>
      <c r="E210" s="453">
        <v>351.13118875502005</v>
      </c>
      <c r="F210" s="453">
        <v>223.85799537148597</v>
      </c>
      <c r="G210" s="453">
        <v>311.98480622489956</v>
      </c>
      <c r="H210" s="422">
        <v>339.2686485943774</v>
      </c>
      <c r="I210" s="422">
        <v>351.13118875502005</v>
      </c>
      <c r="J210" s="422">
        <v>223.85799537148597</v>
      </c>
      <c r="K210" s="423">
        <v>311.98480622489956</v>
      </c>
      <c r="L210" s="424"/>
      <c r="M210" s="421"/>
    </row>
    <row r="211" spans="1:13" ht="13.2" x14ac:dyDescent="0.25">
      <c r="A211" s="450" t="s">
        <v>616</v>
      </c>
      <c r="B211" s="451" t="s">
        <v>399</v>
      </c>
      <c r="C211" s="452" t="s">
        <v>1501</v>
      </c>
      <c r="D211" s="453">
        <v>339.15768805620615</v>
      </c>
      <c r="E211" s="453">
        <v>351.01634847775176</v>
      </c>
      <c r="F211" s="453">
        <v>223.7847808149883</v>
      </c>
      <c r="G211" s="453">
        <v>311.88276908665102</v>
      </c>
      <c r="H211" s="422">
        <v>339.15768805620615</v>
      </c>
      <c r="I211" s="422">
        <v>351.01634847775176</v>
      </c>
      <c r="J211" s="422">
        <v>223.7847808149883</v>
      </c>
      <c r="K211" s="423">
        <v>311.88276908665102</v>
      </c>
      <c r="L211" s="424"/>
      <c r="M211" s="421"/>
    </row>
    <row r="212" spans="1:13" ht="13.2" x14ac:dyDescent="0.25">
      <c r="A212" s="450" t="s">
        <v>617</v>
      </c>
      <c r="B212" s="451" t="s">
        <v>400</v>
      </c>
      <c r="C212" s="452" t="s">
        <v>1502</v>
      </c>
      <c r="D212" s="453">
        <v>347.77335430157268</v>
      </c>
      <c r="E212" s="453">
        <v>359.93326179463446</v>
      </c>
      <c r="F212" s="453">
        <v>229.46961430157259</v>
      </c>
      <c r="G212" s="453">
        <v>319.80556706752998</v>
      </c>
      <c r="H212" s="422">
        <v>347.77335430157268</v>
      </c>
      <c r="I212" s="422">
        <v>359.93326179463446</v>
      </c>
      <c r="J212" s="422">
        <v>229.46961430157259</v>
      </c>
      <c r="K212" s="423">
        <v>319.80556706752998</v>
      </c>
      <c r="L212" s="424"/>
      <c r="M212" s="421"/>
    </row>
    <row r="213" spans="1:13" ht="13.2" x14ac:dyDescent="0.25">
      <c r="A213" s="450" t="s">
        <v>618</v>
      </c>
      <c r="B213" s="451" t="s">
        <v>400</v>
      </c>
      <c r="C213" s="452" t="s">
        <v>1502</v>
      </c>
      <c r="D213" s="453">
        <v>347.77335430157268</v>
      </c>
      <c r="E213" s="453">
        <v>359.93326179463446</v>
      </c>
      <c r="F213" s="453">
        <v>229.46961430157259</v>
      </c>
      <c r="G213" s="453">
        <v>319.80556706752998</v>
      </c>
      <c r="H213" s="422">
        <v>347.77335430157268</v>
      </c>
      <c r="I213" s="422">
        <v>359.93326179463446</v>
      </c>
      <c r="J213" s="422">
        <v>229.46961430157259</v>
      </c>
      <c r="K213" s="423">
        <v>319.80556706752998</v>
      </c>
      <c r="L213" s="424"/>
      <c r="M213" s="421"/>
    </row>
    <row r="214" spans="1:13" ht="13.2" x14ac:dyDescent="0.25">
      <c r="A214" s="450" t="s">
        <v>619</v>
      </c>
      <c r="B214" s="451" t="s">
        <v>400</v>
      </c>
      <c r="C214" s="452" t="s">
        <v>1503</v>
      </c>
      <c r="D214" s="453">
        <v>353.09917171717183</v>
      </c>
      <c r="E214" s="453">
        <v>365.4452966023876</v>
      </c>
      <c r="F214" s="453">
        <v>232.98372270890729</v>
      </c>
      <c r="G214" s="453">
        <v>324.70308448117538</v>
      </c>
      <c r="H214" s="422">
        <v>353.09917171717183</v>
      </c>
      <c r="I214" s="422">
        <v>365.4452966023876</v>
      </c>
      <c r="J214" s="422">
        <v>232.98372270890729</v>
      </c>
      <c r="K214" s="423">
        <v>324.70308448117538</v>
      </c>
      <c r="L214" s="424"/>
      <c r="M214" s="421"/>
    </row>
    <row r="215" spans="1:13" ht="13.2" x14ac:dyDescent="0.25">
      <c r="A215" s="450" t="s">
        <v>620</v>
      </c>
      <c r="B215" s="451" t="s">
        <v>400</v>
      </c>
      <c r="C215" s="452" t="s">
        <v>1504</v>
      </c>
      <c r="D215" s="453">
        <v>357.16006255749778</v>
      </c>
      <c r="E215" s="453">
        <v>369.64817663293474</v>
      </c>
      <c r="F215" s="453">
        <v>235.66320071757136</v>
      </c>
      <c r="G215" s="453">
        <v>328.43740018399274</v>
      </c>
      <c r="H215" s="422">
        <v>357.16006255749778</v>
      </c>
      <c r="I215" s="422">
        <v>369.64817663293474</v>
      </c>
      <c r="J215" s="422">
        <v>235.66320071757136</v>
      </c>
      <c r="K215" s="423">
        <v>328.43740018399274</v>
      </c>
      <c r="L215" s="424"/>
      <c r="M215" s="421"/>
    </row>
    <row r="216" spans="1:13" ht="13.2" x14ac:dyDescent="0.25">
      <c r="A216" s="450" t="s">
        <v>621</v>
      </c>
      <c r="B216" s="451" t="s">
        <v>400</v>
      </c>
      <c r="C216" s="452" t="s">
        <v>1505</v>
      </c>
      <c r="D216" s="453">
        <v>354.63114218676679</v>
      </c>
      <c r="E216" s="453">
        <v>367.03083247301743</v>
      </c>
      <c r="F216" s="453">
        <v>233.99455539183489</v>
      </c>
      <c r="G216" s="453">
        <v>326.11185452839061</v>
      </c>
      <c r="H216" s="422">
        <v>354.63114218676679</v>
      </c>
      <c r="I216" s="422">
        <v>367.03083247301743</v>
      </c>
      <c r="J216" s="422">
        <v>233.99455539183489</v>
      </c>
      <c r="K216" s="423">
        <v>326.11185452839061</v>
      </c>
      <c r="L216" s="424"/>
      <c r="M216" s="421"/>
    </row>
    <row r="217" spans="1:13" ht="13.2" x14ac:dyDescent="0.25">
      <c r="A217" s="450" t="s">
        <v>622</v>
      </c>
      <c r="B217" s="451" t="s">
        <v>400</v>
      </c>
      <c r="C217" s="452" t="s">
        <v>1505</v>
      </c>
      <c r="D217" s="453">
        <v>354.63114218676679</v>
      </c>
      <c r="E217" s="453">
        <v>367.03083247301743</v>
      </c>
      <c r="F217" s="453">
        <v>233.99455539183489</v>
      </c>
      <c r="G217" s="453">
        <v>326.11185452839061</v>
      </c>
      <c r="H217" s="422">
        <v>354.63114218676679</v>
      </c>
      <c r="I217" s="422">
        <v>367.03083247301743</v>
      </c>
      <c r="J217" s="422">
        <v>233.99455539183489</v>
      </c>
      <c r="K217" s="423">
        <v>326.11185452839061</v>
      </c>
      <c r="L217" s="424"/>
      <c r="M217" s="421"/>
    </row>
    <row r="218" spans="1:13" ht="13.2" x14ac:dyDescent="0.25">
      <c r="A218" s="450" t="s">
        <v>623</v>
      </c>
      <c r="B218" s="451" t="s">
        <v>400</v>
      </c>
      <c r="C218" s="452" t="s">
        <v>1506</v>
      </c>
      <c r="D218" s="453">
        <v>347.58714231499067</v>
      </c>
      <c r="E218" s="453">
        <v>359.74053889943087</v>
      </c>
      <c r="F218" s="453">
        <v>229.34674694497156</v>
      </c>
      <c r="G218" s="453">
        <v>319.63433017077813</v>
      </c>
      <c r="H218" s="422">
        <v>347.58714231499067</v>
      </c>
      <c r="I218" s="422">
        <v>359.74053889943087</v>
      </c>
      <c r="J218" s="422">
        <v>229.34674694497156</v>
      </c>
      <c r="K218" s="423">
        <v>319.63433017077813</v>
      </c>
      <c r="L218" s="424"/>
      <c r="M218" s="421"/>
    </row>
    <row r="219" spans="1:13" ht="13.2" x14ac:dyDescent="0.25">
      <c r="A219" s="450" t="s">
        <v>624</v>
      </c>
      <c r="B219" s="451" t="s">
        <v>400</v>
      </c>
      <c r="C219" s="452" t="s">
        <v>1507</v>
      </c>
      <c r="D219" s="453">
        <v>345.35790374826462</v>
      </c>
      <c r="E219" s="453">
        <v>357.43335492827384</v>
      </c>
      <c r="F219" s="453">
        <v>227.87583921795465</v>
      </c>
      <c r="G219" s="453">
        <v>317.58436603424337</v>
      </c>
      <c r="H219" s="422">
        <v>345.35790374826462</v>
      </c>
      <c r="I219" s="422">
        <v>357.43335492827384</v>
      </c>
      <c r="J219" s="422">
        <v>227.87583921795465</v>
      </c>
      <c r="K219" s="423">
        <v>317.58436603424337</v>
      </c>
      <c r="L219" s="424"/>
      <c r="M219" s="421"/>
    </row>
    <row r="220" spans="1:13" ht="13.2" x14ac:dyDescent="0.25">
      <c r="A220" s="450" t="s">
        <v>625</v>
      </c>
      <c r="B220" s="451" t="s">
        <v>400</v>
      </c>
      <c r="C220" s="452" t="s">
        <v>1508</v>
      </c>
      <c r="D220" s="453">
        <v>338.39506014669911</v>
      </c>
      <c r="E220" s="453">
        <v>350.22705525672359</v>
      </c>
      <c r="F220" s="453">
        <v>223.28157972127133</v>
      </c>
      <c r="G220" s="453">
        <v>311.18147139364288</v>
      </c>
      <c r="H220" s="422">
        <v>338.39506014669911</v>
      </c>
      <c r="I220" s="422">
        <v>350.22705525672359</v>
      </c>
      <c r="J220" s="422">
        <v>223.28157972127133</v>
      </c>
      <c r="K220" s="423">
        <v>311.18147139364288</v>
      </c>
      <c r="L220" s="424"/>
      <c r="M220" s="421"/>
    </row>
    <row r="221" spans="1:13" ht="13.2" x14ac:dyDescent="0.25">
      <c r="A221" s="450" t="s">
        <v>626</v>
      </c>
      <c r="B221" s="451" t="s">
        <v>400</v>
      </c>
      <c r="C221" s="452" t="s">
        <v>1509</v>
      </c>
      <c r="D221" s="453">
        <v>331.53921843494965</v>
      </c>
      <c r="E221" s="453">
        <v>343.13149879980807</v>
      </c>
      <c r="F221" s="453">
        <v>218.75792276524243</v>
      </c>
      <c r="G221" s="453">
        <v>304.87697359577527</v>
      </c>
      <c r="H221" s="422">
        <v>331.53921843494965</v>
      </c>
      <c r="I221" s="422">
        <v>343.13149879980807</v>
      </c>
      <c r="J221" s="422">
        <v>218.75792276524243</v>
      </c>
      <c r="K221" s="423">
        <v>304.87697359577527</v>
      </c>
      <c r="L221" s="424"/>
      <c r="M221" s="421"/>
    </row>
    <row r="222" spans="1:13" ht="13.2" x14ac:dyDescent="0.25">
      <c r="A222" s="450" t="s">
        <v>627</v>
      </c>
      <c r="B222" s="451" t="s">
        <v>400</v>
      </c>
      <c r="C222" s="452" t="s">
        <v>1510</v>
      </c>
      <c r="D222" s="453">
        <v>327.7730336215177</v>
      </c>
      <c r="E222" s="453">
        <v>339.23362920268983</v>
      </c>
      <c r="F222" s="453">
        <v>216.27289921229587</v>
      </c>
      <c r="G222" s="453">
        <v>301.41366378482229</v>
      </c>
      <c r="H222" s="422">
        <v>327.7730336215177</v>
      </c>
      <c r="I222" s="422">
        <v>339.23362920268983</v>
      </c>
      <c r="J222" s="422">
        <v>216.27289921229587</v>
      </c>
      <c r="K222" s="423">
        <v>301.41366378482229</v>
      </c>
      <c r="L222" s="424"/>
      <c r="M222" s="421"/>
    </row>
    <row r="223" spans="1:13" ht="13.2" x14ac:dyDescent="0.25">
      <c r="A223" s="450" t="s">
        <v>628</v>
      </c>
      <c r="B223" s="451" t="s">
        <v>400</v>
      </c>
      <c r="C223" s="452" t="s">
        <v>1510</v>
      </c>
      <c r="D223" s="453">
        <v>327.7730336215177</v>
      </c>
      <c r="E223" s="453">
        <v>339.23362920268983</v>
      </c>
      <c r="F223" s="453">
        <v>216.27289921229587</v>
      </c>
      <c r="G223" s="453">
        <v>301.41366378482229</v>
      </c>
      <c r="H223" s="422">
        <v>327.7730336215177</v>
      </c>
      <c r="I223" s="422">
        <v>339.23362920268983</v>
      </c>
      <c r="J223" s="422">
        <v>216.27289921229587</v>
      </c>
      <c r="K223" s="423">
        <v>301.41366378482229</v>
      </c>
      <c r="L223" s="424"/>
      <c r="M223" s="421"/>
    </row>
    <row r="224" spans="1:13" ht="13.2" x14ac:dyDescent="0.25">
      <c r="A224" s="450" t="s">
        <v>629</v>
      </c>
      <c r="B224" s="451" t="s">
        <v>400</v>
      </c>
      <c r="C224" s="452" t="s">
        <v>1510</v>
      </c>
      <c r="D224" s="453">
        <v>327.7730336215177</v>
      </c>
      <c r="E224" s="453">
        <v>339.23362920268983</v>
      </c>
      <c r="F224" s="453">
        <v>216.27289921229587</v>
      </c>
      <c r="G224" s="453">
        <v>301.41366378482229</v>
      </c>
      <c r="H224" s="422">
        <v>327.7730336215177</v>
      </c>
      <c r="I224" s="422">
        <v>339.23362920268983</v>
      </c>
      <c r="J224" s="422">
        <v>216.27289921229587</v>
      </c>
      <c r="K224" s="423">
        <v>301.41366378482229</v>
      </c>
      <c r="L224" s="424"/>
      <c r="M224" s="421"/>
    </row>
    <row r="225" spans="1:13" ht="13.2" x14ac:dyDescent="0.25">
      <c r="A225" s="450" t="s">
        <v>630</v>
      </c>
      <c r="B225" s="451" t="s">
        <v>400</v>
      </c>
      <c r="C225" s="452" t="s">
        <v>1511</v>
      </c>
      <c r="D225" s="453">
        <v>328.17772641975307</v>
      </c>
      <c r="E225" s="453">
        <v>339.65247209876537</v>
      </c>
      <c r="F225" s="453">
        <v>216.53992570864204</v>
      </c>
      <c r="G225" s="453">
        <v>301.78581135802483</v>
      </c>
      <c r="H225" s="422">
        <v>328.17772641975307</v>
      </c>
      <c r="I225" s="422">
        <v>339.65247209876537</v>
      </c>
      <c r="J225" s="422">
        <v>216.53992570864204</v>
      </c>
      <c r="K225" s="423">
        <v>301.78581135802483</v>
      </c>
      <c r="L225" s="424"/>
      <c r="M225" s="421"/>
    </row>
    <row r="226" spans="1:13" ht="13.2" x14ac:dyDescent="0.25">
      <c r="A226" s="450" t="s">
        <v>631</v>
      </c>
      <c r="B226" s="451" t="s">
        <v>400</v>
      </c>
      <c r="C226" s="452" t="s">
        <v>1511</v>
      </c>
      <c r="D226" s="453">
        <v>328.17772641975307</v>
      </c>
      <c r="E226" s="453">
        <v>339.65247209876537</v>
      </c>
      <c r="F226" s="453">
        <v>216.53992570864204</v>
      </c>
      <c r="G226" s="453">
        <v>301.78581135802483</v>
      </c>
      <c r="H226" s="422">
        <v>328.17772641975307</v>
      </c>
      <c r="I226" s="422">
        <v>339.65247209876537</v>
      </c>
      <c r="J226" s="422">
        <v>216.53992570864204</v>
      </c>
      <c r="K226" s="423">
        <v>301.78581135802483</v>
      </c>
      <c r="L226" s="424"/>
      <c r="M226" s="421"/>
    </row>
    <row r="227" spans="1:13" ht="13.2" x14ac:dyDescent="0.25">
      <c r="A227" s="450" t="s">
        <v>632</v>
      </c>
      <c r="B227" s="451" t="s">
        <v>400</v>
      </c>
      <c r="C227" s="452" t="s">
        <v>1511</v>
      </c>
      <c r="D227" s="453">
        <v>328.17772641975307</v>
      </c>
      <c r="E227" s="453">
        <v>339.65247209876537</v>
      </c>
      <c r="F227" s="453">
        <v>216.53992570864204</v>
      </c>
      <c r="G227" s="453">
        <v>301.78581135802483</v>
      </c>
      <c r="H227" s="422">
        <v>328.17772641975307</v>
      </c>
      <c r="I227" s="422">
        <v>339.65247209876537</v>
      </c>
      <c r="J227" s="422">
        <v>216.53992570864204</v>
      </c>
      <c r="K227" s="423">
        <v>301.78581135802483</v>
      </c>
      <c r="L227" s="424"/>
      <c r="M227" s="421"/>
    </row>
    <row r="228" spans="1:13" ht="13.2" x14ac:dyDescent="0.25">
      <c r="A228" s="450" t="s">
        <v>633</v>
      </c>
      <c r="B228" s="451" t="s">
        <v>400</v>
      </c>
      <c r="C228" s="452" t="s">
        <v>1512</v>
      </c>
      <c r="D228" s="453">
        <v>325.34450974512737</v>
      </c>
      <c r="E228" s="453">
        <v>336.72019190404791</v>
      </c>
      <c r="F228" s="453">
        <v>214.67049802098958</v>
      </c>
      <c r="G228" s="453">
        <v>299.18044077961025</v>
      </c>
      <c r="H228" s="422">
        <v>325.34450974512737</v>
      </c>
      <c r="I228" s="422">
        <v>336.72019190404791</v>
      </c>
      <c r="J228" s="422">
        <v>214.67049802098958</v>
      </c>
      <c r="K228" s="423">
        <v>299.18044077961025</v>
      </c>
      <c r="L228" s="424"/>
      <c r="M228" s="421"/>
    </row>
    <row r="229" spans="1:13" ht="13.2" x14ac:dyDescent="0.25">
      <c r="A229" s="450" t="s">
        <v>634</v>
      </c>
      <c r="B229" s="451" t="s">
        <v>400</v>
      </c>
      <c r="C229" s="452" t="s">
        <v>1379</v>
      </c>
      <c r="D229" s="453">
        <v>326.20351053159476</v>
      </c>
      <c r="E229" s="453">
        <v>337.6092276830492</v>
      </c>
      <c r="F229" s="453">
        <v>215.23728836509528</v>
      </c>
      <c r="G229" s="453">
        <v>299.97036108324971</v>
      </c>
      <c r="H229" s="422">
        <v>326.20351053159476</v>
      </c>
      <c r="I229" s="422">
        <v>337.6092276830492</v>
      </c>
      <c r="J229" s="422">
        <v>215.23728836509528</v>
      </c>
      <c r="K229" s="423">
        <v>299.97036108324971</v>
      </c>
      <c r="L229" s="424"/>
      <c r="M229" s="421"/>
    </row>
    <row r="230" spans="1:13" ht="13.2" x14ac:dyDescent="0.25">
      <c r="A230" s="450" t="s">
        <v>635</v>
      </c>
      <c r="B230" s="451" t="s">
        <v>400</v>
      </c>
      <c r="C230" s="452" t="s">
        <v>1513</v>
      </c>
      <c r="D230" s="453">
        <v>327.40590843373474</v>
      </c>
      <c r="E230" s="453">
        <v>338.85366746987933</v>
      </c>
      <c r="F230" s="453">
        <v>216.03066077108434</v>
      </c>
      <c r="G230" s="453">
        <v>301.07606265060224</v>
      </c>
      <c r="H230" s="422">
        <v>327.40590843373474</v>
      </c>
      <c r="I230" s="422">
        <v>338.85366746987933</v>
      </c>
      <c r="J230" s="422">
        <v>216.03066077108434</v>
      </c>
      <c r="K230" s="423">
        <v>301.07606265060224</v>
      </c>
      <c r="L230" s="424"/>
      <c r="M230" s="421"/>
    </row>
    <row r="231" spans="1:13" ht="13.2" x14ac:dyDescent="0.25">
      <c r="A231" s="450" t="s">
        <v>636</v>
      </c>
      <c r="B231" s="451" t="s">
        <v>400</v>
      </c>
      <c r="C231" s="452" t="s">
        <v>1514</v>
      </c>
      <c r="D231" s="453">
        <v>319.88133198789114</v>
      </c>
      <c r="E231" s="453">
        <v>331.06599394550977</v>
      </c>
      <c r="F231" s="453">
        <v>211.06575580222008</v>
      </c>
      <c r="G231" s="453">
        <v>294.15660948536839</v>
      </c>
      <c r="H231" s="422">
        <v>319.88133198789114</v>
      </c>
      <c r="I231" s="422">
        <v>331.06599394550977</v>
      </c>
      <c r="J231" s="422">
        <v>211.06575580222008</v>
      </c>
      <c r="K231" s="423">
        <v>294.15660948536839</v>
      </c>
      <c r="L231" s="424"/>
      <c r="M231" s="421"/>
    </row>
    <row r="232" spans="1:13" ht="13.2" x14ac:dyDescent="0.25">
      <c r="A232" s="450" t="s">
        <v>637</v>
      </c>
      <c r="B232" s="451" t="s">
        <v>400</v>
      </c>
      <c r="C232" s="452" t="s">
        <v>1515</v>
      </c>
      <c r="D232" s="453">
        <v>326.7296153846155</v>
      </c>
      <c r="E232" s="453">
        <v>338.15372781065093</v>
      </c>
      <c r="F232" s="453">
        <v>215.58442559171613</v>
      </c>
      <c r="G232" s="453">
        <v>300.45415680473371</v>
      </c>
      <c r="H232" s="422">
        <v>326.7296153846155</v>
      </c>
      <c r="I232" s="422">
        <v>338.15372781065093</v>
      </c>
      <c r="J232" s="422">
        <v>215.58442559171613</v>
      </c>
      <c r="K232" s="423">
        <v>300.45415680473371</v>
      </c>
      <c r="L232" s="424"/>
      <c r="M232" s="421"/>
    </row>
    <row r="233" spans="1:13" ht="13.2" x14ac:dyDescent="0.25">
      <c r="A233" s="450" t="s">
        <v>638</v>
      </c>
      <c r="B233" s="451" t="s">
        <v>400</v>
      </c>
      <c r="C233" s="452" t="s">
        <v>1515</v>
      </c>
      <c r="D233" s="453">
        <v>326.7296153846155</v>
      </c>
      <c r="E233" s="453">
        <v>338.15372781065093</v>
      </c>
      <c r="F233" s="453">
        <v>215.58442559171613</v>
      </c>
      <c r="G233" s="453">
        <v>300.45415680473371</v>
      </c>
      <c r="H233" s="422">
        <v>326.7296153846155</v>
      </c>
      <c r="I233" s="422">
        <v>338.15372781065093</v>
      </c>
      <c r="J233" s="422">
        <v>215.58442559171613</v>
      </c>
      <c r="K233" s="423">
        <v>300.45415680473371</v>
      </c>
      <c r="L233" s="424"/>
      <c r="M233" s="421"/>
    </row>
    <row r="234" spans="1:13" ht="13.2" x14ac:dyDescent="0.25">
      <c r="A234" s="450" t="s">
        <v>639</v>
      </c>
      <c r="B234" s="451" t="s">
        <v>400</v>
      </c>
      <c r="C234" s="452" t="s">
        <v>1516</v>
      </c>
      <c r="D234" s="453">
        <v>313.46975431259807</v>
      </c>
      <c r="E234" s="453">
        <v>324.43023523261894</v>
      </c>
      <c r="F234" s="453">
        <v>206.83523544171462</v>
      </c>
      <c r="G234" s="453">
        <v>288.26064819655005</v>
      </c>
      <c r="H234" s="422">
        <v>313.46975431259807</v>
      </c>
      <c r="I234" s="422">
        <v>324.43023523261894</v>
      </c>
      <c r="J234" s="422">
        <v>206.83523544171462</v>
      </c>
      <c r="K234" s="423">
        <v>288.26064819655005</v>
      </c>
      <c r="L234" s="424"/>
      <c r="M234" s="421"/>
    </row>
    <row r="235" spans="1:13" ht="13.2" x14ac:dyDescent="0.25">
      <c r="A235" s="450" t="s">
        <v>640</v>
      </c>
      <c r="B235" s="451" t="s">
        <v>400</v>
      </c>
      <c r="C235" s="452" t="s">
        <v>1517</v>
      </c>
      <c r="D235" s="453">
        <v>318.4405714285715</v>
      </c>
      <c r="E235" s="453">
        <v>329.57485714285718</v>
      </c>
      <c r="F235" s="453">
        <v>210.1151057142857</v>
      </c>
      <c r="G235" s="453">
        <v>292.83171428571427</v>
      </c>
      <c r="H235" s="422">
        <v>318.4405714285715</v>
      </c>
      <c r="I235" s="422">
        <v>329.57485714285718</v>
      </c>
      <c r="J235" s="422">
        <v>210.1151057142857</v>
      </c>
      <c r="K235" s="423">
        <v>292.83171428571427</v>
      </c>
      <c r="L235" s="424"/>
      <c r="M235" s="421"/>
    </row>
    <row r="236" spans="1:13" ht="13.2" x14ac:dyDescent="0.25">
      <c r="A236" s="450" t="s">
        <v>641</v>
      </c>
      <c r="B236" s="451" t="s">
        <v>400</v>
      </c>
      <c r="C236" s="452" t="s">
        <v>1518</v>
      </c>
      <c r="D236" s="453">
        <v>317.58257142857138</v>
      </c>
      <c r="E236" s="453">
        <v>328.68685714285721</v>
      </c>
      <c r="F236" s="453">
        <v>209.54897571428575</v>
      </c>
      <c r="G236" s="453">
        <v>292.04271428571428</v>
      </c>
      <c r="H236" s="422">
        <v>317.58257142857138</v>
      </c>
      <c r="I236" s="422">
        <v>328.68685714285721</v>
      </c>
      <c r="J236" s="422">
        <v>209.54897571428575</v>
      </c>
      <c r="K236" s="423">
        <v>292.04271428571428</v>
      </c>
      <c r="L236" s="424"/>
      <c r="M236" s="421"/>
    </row>
    <row r="237" spans="1:13" ht="13.2" x14ac:dyDescent="0.25">
      <c r="A237" s="450" t="s">
        <v>642</v>
      </c>
      <c r="B237" s="451" t="s">
        <v>400</v>
      </c>
      <c r="C237" s="452" t="s">
        <v>1519</v>
      </c>
      <c r="D237" s="453">
        <v>324.04341719281194</v>
      </c>
      <c r="E237" s="453">
        <v>335.37360660514804</v>
      </c>
      <c r="F237" s="453">
        <v>213.81200440019427</v>
      </c>
      <c r="G237" s="453">
        <v>297.98398154443908</v>
      </c>
      <c r="H237" s="422">
        <v>324.04341719281194</v>
      </c>
      <c r="I237" s="422">
        <v>335.37360660514804</v>
      </c>
      <c r="J237" s="422">
        <v>213.81200440019427</v>
      </c>
      <c r="K237" s="423">
        <v>297.98398154443908</v>
      </c>
      <c r="L237" s="424"/>
      <c r="M237" s="421"/>
    </row>
    <row r="238" spans="1:13" ht="13.2" x14ac:dyDescent="0.25">
      <c r="A238" s="450" t="s">
        <v>643</v>
      </c>
      <c r="B238" s="451" t="s">
        <v>400</v>
      </c>
      <c r="C238" s="452" t="s">
        <v>1520</v>
      </c>
      <c r="D238" s="453">
        <v>319.256629213483</v>
      </c>
      <c r="E238" s="453">
        <v>330.41944841675161</v>
      </c>
      <c r="F238" s="453">
        <v>210.65356118488248</v>
      </c>
      <c r="G238" s="453">
        <v>293.58214504596515</v>
      </c>
      <c r="H238" s="422">
        <v>319.256629213483</v>
      </c>
      <c r="I238" s="422">
        <v>330.41944841675161</v>
      </c>
      <c r="J238" s="422">
        <v>210.65356118488248</v>
      </c>
      <c r="K238" s="423">
        <v>293.58214504596515</v>
      </c>
      <c r="L238" s="424"/>
      <c r="M238" s="421"/>
    </row>
    <row r="239" spans="1:13" ht="13.2" x14ac:dyDescent="0.25">
      <c r="A239" s="450" t="s">
        <v>644</v>
      </c>
      <c r="B239" s="451" t="s">
        <v>401</v>
      </c>
      <c r="C239" s="452" t="s">
        <v>1521</v>
      </c>
      <c r="D239" s="453">
        <v>347.80423062730625</v>
      </c>
      <c r="E239" s="453">
        <v>359.96521771217709</v>
      </c>
      <c r="F239" s="453">
        <v>229.48998727859777</v>
      </c>
      <c r="G239" s="453">
        <v>319.83396033210329</v>
      </c>
      <c r="H239" s="422">
        <v>347.80423062730625</v>
      </c>
      <c r="I239" s="422">
        <v>359.96521771217709</v>
      </c>
      <c r="J239" s="422">
        <v>229.48998727859777</v>
      </c>
      <c r="K239" s="423">
        <v>319.83396033210329</v>
      </c>
      <c r="L239" s="424"/>
      <c r="M239" s="421"/>
    </row>
    <row r="240" spans="1:13" ht="13.2" x14ac:dyDescent="0.25">
      <c r="A240" s="450" t="s">
        <v>645</v>
      </c>
      <c r="B240" s="451" t="s">
        <v>401</v>
      </c>
      <c r="C240" s="452" t="s">
        <v>1521</v>
      </c>
      <c r="D240" s="453">
        <v>347.80423062730625</v>
      </c>
      <c r="E240" s="453">
        <v>359.96521771217709</v>
      </c>
      <c r="F240" s="453">
        <v>229.48998727859777</v>
      </c>
      <c r="G240" s="453">
        <v>319.83396033210329</v>
      </c>
      <c r="H240" s="422">
        <v>347.80423062730625</v>
      </c>
      <c r="I240" s="422">
        <v>359.96521771217709</v>
      </c>
      <c r="J240" s="422">
        <v>229.48998727859777</v>
      </c>
      <c r="K240" s="423">
        <v>319.83396033210329</v>
      </c>
      <c r="L240" s="424"/>
      <c r="M240" s="421"/>
    </row>
    <row r="241" spans="1:13" ht="13.2" x14ac:dyDescent="0.25">
      <c r="A241" s="450" t="s">
        <v>646</v>
      </c>
      <c r="B241" s="451" t="s">
        <v>401</v>
      </c>
      <c r="C241" s="452" t="s">
        <v>1522</v>
      </c>
      <c r="D241" s="453">
        <v>351.137520958084</v>
      </c>
      <c r="E241" s="453">
        <v>363.41505665591893</v>
      </c>
      <c r="F241" s="453">
        <v>231.68937615384615</v>
      </c>
      <c r="G241" s="453">
        <v>322.89918885306327</v>
      </c>
      <c r="H241" s="422">
        <v>351.137520958084</v>
      </c>
      <c r="I241" s="422">
        <v>363.41505665591893</v>
      </c>
      <c r="J241" s="422">
        <v>231.68937615384615</v>
      </c>
      <c r="K241" s="423">
        <v>322.89918885306327</v>
      </c>
      <c r="L241" s="424"/>
      <c r="M241" s="421"/>
    </row>
    <row r="242" spans="1:13" ht="13.2" x14ac:dyDescent="0.25">
      <c r="A242" s="450" t="s">
        <v>647</v>
      </c>
      <c r="B242" s="451" t="s">
        <v>401</v>
      </c>
      <c r="C242" s="452" t="s">
        <v>1377</v>
      </c>
      <c r="D242" s="453">
        <v>354.58527322907082</v>
      </c>
      <c r="E242" s="453">
        <v>366.98335970561175</v>
      </c>
      <c r="F242" s="453">
        <v>233.964289898804</v>
      </c>
      <c r="G242" s="453">
        <v>326.06967433302663</v>
      </c>
      <c r="H242" s="422">
        <v>354.58527322907082</v>
      </c>
      <c r="I242" s="422">
        <v>366.98335970561175</v>
      </c>
      <c r="J242" s="422">
        <v>233.964289898804</v>
      </c>
      <c r="K242" s="423">
        <v>326.06967433302663</v>
      </c>
      <c r="L242" s="424"/>
      <c r="M242" s="421"/>
    </row>
    <row r="243" spans="1:13" ht="13.2" x14ac:dyDescent="0.25">
      <c r="A243" s="450" t="s">
        <v>648</v>
      </c>
      <c r="B243" s="451" t="s">
        <v>401</v>
      </c>
      <c r="C243" s="452" t="s">
        <v>1377</v>
      </c>
      <c r="D243" s="453">
        <v>354.58527322907082</v>
      </c>
      <c r="E243" s="453">
        <v>366.98335970561175</v>
      </c>
      <c r="F243" s="453">
        <v>233.964289898804</v>
      </c>
      <c r="G243" s="453">
        <v>326.06967433302663</v>
      </c>
      <c r="H243" s="422">
        <v>354.58527322907082</v>
      </c>
      <c r="I243" s="422">
        <v>366.98335970561175</v>
      </c>
      <c r="J243" s="422">
        <v>233.964289898804</v>
      </c>
      <c r="K243" s="423">
        <v>326.06967433302663</v>
      </c>
      <c r="L243" s="424"/>
      <c r="M243" s="421"/>
    </row>
    <row r="244" spans="1:13" ht="13.2" x14ac:dyDescent="0.25">
      <c r="A244" s="450" t="s">
        <v>649</v>
      </c>
      <c r="B244" s="451" t="s">
        <v>401</v>
      </c>
      <c r="C244" s="452" t="s">
        <v>1377</v>
      </c>
      <c r="D244" s="453">
        <v>354.58527322907082</v>
      </c>
      <c r="E244" s="453">
        <v>366.98335970561175</v>
      </c>
      <c r="F244" s="453">
        <v>233.964289898804</v>
      </c>
      <c r="G244" s="453">
        <v>326.06967433302663</v>
      </c>
      <c r="H244" s="422">
        <v>354.58527322907082</v>
      </c>
      <c r="I244" s="422">
        <v>366.98335970561175</v>
      </c>
      <c r="J244" s="422">
        <v>233.964289898804</v>
      </c>
      <c r="K244" s="423">
        <v>326.06967433302663</v>
      </c>
      <c r="L244" s="424"/>
      <c r="M244" s="421"/>
    </row>
    <row r="245" spans="1:13" ht="13.2" x14ac:dyDescent="0.25">
      <c r="A245" s="450" t="s">
        <v>650</v>
      </c>
      <c r="B245" s="451" t="s">
        <v>401</v>
      </c>
      <c r="C245" s="452" t="s">
        <v>1377</v>
      </c>
      <c r="D245" s="453">
        <v>354.58527322907082</v>
      </c>
      <c r="E245" s="453">
        <v>366.98335970561175</v>
      </c>
      <c r="F245" s="453">
        <v>233.964289898804</v>
      </c>
      <c r="G245" s="453">
        <v>326.06967433302663</v>
      </c>
      <c r="H245" s="422">
        <v>354.58527322907082</v>
      </c>
      <c r="I245" s="422">
        <v>366.98335970561175</v>
      </c>
      <c r="J245" s="422">
        <v>233.964289898804</v>
      </c>
      <c r="K245" s="423">
        <v>326.06967433302663</v>
      </c>
      <c r="L245" s="424"/>
      <c r="M245" s="421"/>
    </row>
    <row r="246" spans="1:13" ht="13.2" x14ac:dyDescent="0.25">
      <c r="A246" s="450" t="s">
        <v>651</v>
      </c>
      <c r="B246" s="451" t="s">
        <v>401</v>
      </c>
      <c r="C246" s="452" t="s">
        <v>1523</v>
      </c>
      <c r="D246" s="453">
        <v>340.55689119170978</v>
      </c>
      <c r="E246" s="453">
        <v>352.4644747998114</v>
      </c>
      <c r="F246" s="453">
        <v>224.70801026848795</v>
      </c>
      <c r="G246" s="453">
        <v>313.1694488930757</v>
      </c>
      <c r="H246" s="422">
        <v>340.55689119170978</v>
      </c>
      <c r="I246" s="422">
        <v>352.4644747998114</v>
      </c>
      <c r="J246" s="422">
        <v>224.70801026848795</v>
      </c>
      <c r="K246" s="423">
        <v>313.1694488930757</v>
      </c>
      <c r="L246" s="424"/>
      <c r="M246" s="421"/>
    </row>
    <row r="247" spans="1:13" ht="13.2" x14ac:dyDescent="0.25">
      <c r="A247" s="450" t="s">
        <v>652</v>
      </c>
      <c r="B247" s="451" t="s">
        <v>401</v>
      </c>
      <c r="C247" s="452" t="s">
        <v>1524</v>
      </c>
      <c r="D247" s="453">
        <v>356.19257142857157</v>
      </c>
      <c r="E247" s="453">
        <v>368.64685714285707</v>
      </c>
      <c r="F247" s="453">
        <v>235.0248257142857</v>
      </c>
      <c r="G247" s="453">
        <v>327.54771428571439</v>
      </c>
      <c r="H247" s="422">
        <v>356.19257142857157</v>
      </c>
      <c r="I247" s="422">
        <v>368.64685714285707</v>
      </c>
      <c r="J247" s="422">
        <v>235.0248257142857</v>
      </c>
      <c r="K247" s="423">
        <v>327.54771428571439</v>
      </c>
      <c r="L247" s="424"/>
      <c r="M247" s="421"/>
    </row>
    <row r="248" spans="1:13" ht="13.2" x14ac:dyDescent="0.25">
      <c r="A248" s="450" t="s">
        <v>653</v>
      </c>
      <c r="B248" s="451" t="s">
        <v>401</v>
      </c>
      <c r="C248" s="452" t="s">
        <v>1524</v>
      </c>
      <c r="D248" s="453">
        <v>356.19257142857157</v>
      </c>
      <c r="E248" s="453">
        <v>368.64685714285707</v>
      </c>
      <c r="F248" s="453">
        <v>235.0248257142857</v>
      </c>
      <c r="G248" s="453">
        <v>327.54771428571439</v>
      </c>
      <c r="H248" s="422">
        <v>356.19257142857157</v>
      </c>
      <c r="I248" s="422">
        <v>368.64685714285707</v>
      </c>
      <c r="J248" s="422">
        <v>235.0248257142857</v>
      </c>
      <c r="K248" s="423">
        <v>327.54771428571439</v>
      </c>
      <c r="L248" s="424"/>
      <c r="M248" s="421"/>
    </row>
    <row r="249" spans="1:13" ht="13.2" x14ac:dyDescent="0.25">
      <c r="A249" s="450" t="s">
        <v>654</v>
      </c>
      <c r="B249" s="451" t="s">
        <v>401</v>
      </c>
      <c r="C249" s="452" t="s">
        <v>1524</v>
      </c>
      <c r="D249" s="453">
        <v>356.19257142857157</v>
      </c>
      <c r="E249" s="453">
        <v>368.64685714285707</v>
      </c>
      <c r="F249" s="453">
        <v>235.0248257142857</v>
      </c>
      <c r="G249" s="453">
        <v>327.54771428571439</v>
      </c>
      <c r="H249" s="422">
        <v>356.19257142857157</v>
      </c>
      <c r="I249" s="422">
        <v>368.64685714285707</v>
      </c>
      <c r="J249" s="422">
        <v>235.0248257142857</v>
      </c>
      <c r="K249" s="423">
        <v>327.54771428571439</v>
      </c>
      <c r="L249" s="424"/>
      <c r="M249" s="421"/>
    </row>
    <row r="250" spans="1:13" ht="13.2" x14ac:dyDescent="0.25">
      <c r="A250" s="450" t="s">
        <v>655</v>
      </c>
      <c r="B250" s="451" t="s">
        <v>401</v>
      </c>
      <c r="C250" s="452" t="s">
        <v>1525</v>
      </c>
      <c r="D250" s="453">
        <v>348.70178962131837</v>
      </c>
      <c r="E250" s="453">
        <v>360.89415988779808</v>
      </c>
      <c r="F250" s="453">
        <v>230.08221929873778</v>
      </c>
      <c r="G250" s="453">
        <v>320.6593380084152</v>
      </c>
      <c r="H250" s="422">
        <v>348.70178962131837</v>
      </c>
      <c r="I250" s="422">
        <v>360.89415988779808</v>
      </c>
      <c r="J250" s="422">
        <v>230.08221929873778</v>
      </c>
      <c r="K250" s="423">
        <v>320.6593380084152</v>
      </c>
      <c r="L250" s="424"/>
      <c r="M250" s="421"/>
    </row>
    <row r="251" spans="1:13" ht="13.2" x14ac:dyDescent="0.25">
      <c r="A251" s="450" t="s">
        <v>656</v>
      </c>
      <c r="B251" s="451" t="s">
        <v>401</v>
      </c>
      <c r="C251" s="452" t="s">
        <v>1525</v>
      </c>
      <c r="D251" s="453">
        <v>348.70178962131837</v>
      </c>
      <c r="E251" s="453">
        <v>360.89415988779808</v>
      </c>
      <c r="F251" s="453">
        <v>230.08221929873778</v>
      </c>
      <c r="G251" s="453">
        <v>320.6593380084152</v>
      </c>
      <c r="H251" s="422">
        <v>348.70178962131837</v>
      </c>
      <c r="I251" s="422">
        <v>360.89415988779808</v>
      </c>
      <c r="J251" s="422">
        <v>230.08221929873778</v>
      </c>
      <c r="K251" s="423">
        <v>320.6593380084152</v>
      </c>
      <c r="L251" s="424"/>
      <c r="M251" s="421"/>
    </row>
    <row r="252" spans="1:13" ht="13.2" x14ac:dyDescent="0.25">
      <c r="A252" s="450" t="s">
        <v>657</v>
      </c>
      <c r="B252" s="451" t="s">
        <v>401</v>
      </c>
      <c r="C252" s="452" t="s">
        <v>1526</v>
      </c>
      <c r="D252" s="453">
        <v>361.2567038856634</v>
      </c>
      <c r="E252" s="453">
        <v>373.88805716837879</v>
      </c>
      <c r="F252" s="453">
        <v>238.3662677981242</v>
      </c>
      <c r="G252" s="453">
        <v>332.20459133541777</v>
      </c>
      <c r="H252" s="422">
        <v>361.2567038856634</v>
      </c>
      <c r="I252" s="422">
        <v>373.88805716837879</v>
      </c>
      <c r="J252" s="422">
        <v>238.3662677981242</v>
      </c>
      <c r="K252" s="423">
        <v>332.20459133541777</v>
      </c>
      <c r="L252" s="424"/>
      <c r="M252" s="421"/>
    </row>
    <row r="253" spans="1:13" ht="13.2" x14ac:dyDescent="0.25">
      <c r="A253" s="450" t="s">
        <v>658</v>
      </c>
      <c r="B253" s="451" t="s">
        <v>401</v>
      </c>
      <c r="C253" s="452" t="s">
        <v>1527</v>
      </c>
      <c r="D253" s="453">
        <v>352.99032072892936</v>
      </c>
      <c r="E253" s="453">
        <v>365.33263963553549</v>
      </c>
      <c r="F253" s="453">
        <v>232.91190008656042</v>
      </c>
      <c r="G253" s="453">
        <v>324.60298724373581</v>
      </c>
      <c r="H253" s="422">
        <v>352.99032072892936</v>
      </c>
      <c r="I253" s="422">
        <v>365.33263963553549</v>
      </c>
      <c r="J253" s="422">
        <v>232.91190008656042</v>
      </c>
      <c r="K253" s="423">
        <v>324.60298724373581</v>
      </c>
      <c r="L253" s="424"/>
      <c r="M253" s="421"/>
    </row>
    <row r="254" spans="1:13" ht="13.2" x14ac:dyDescent="0.25">
      <c r="A254" s="450" t="s">
        <v>659</v>
      </c>
      <c r="B254" s="451" t="s">
        <v>401</v>
      </c>
      <c r="C254" s="452" t="s">
        <v>1528</v>
      </c>
      <c r="D254" s="453">
        <v>356.98140035906641</v>
      </c>
      <c r="E254" s="453">
        <v>369.46326750448839</v>
      </c>
      <c r="F254" s="453">
        <v>235.54531490125669</v>
      </c>
      <c r="G254" s="453">
        <v>328.27310592459611</v>
      </c>
      <c r="H254" s="422">
        <v>356.98140035906641</v>
      </c>
      <c r="I254" s="422">
        <v>369.46326750448839</v>
      </c>
      <c r="J254" s="422">
        <v>235.54531490125669</v>
      </c>
      <c r="K254" s="423">
        <v>328.27310592459611</v>
      </c>
      <c r="L254" s="424"/>
      <c r="M254" s="421"/>
    </row>
    <row r="255" spans="1:13" ht="13.2" x14ac:dyDescent="0.25">
      <c r="A255" s="450" t="s">
        <v>660</v>
      </c>
      <c r="B255" s="451" t="s">
        <v>401</v>
      </c>
      <c r="C255" s="452" t="s">
        <v>1529</v>
      </c>
      <c r="D255" s="453">
        <v>359.27847882300472</v>
      </c>
      <c r="E255" s="453">
        <v>371.8406633972358</v>
      </c>
      <c r="F255" s="453">
        <v>237.06098510031202</v>
      </c>
      <c r="G255" s="453">
        <v>330.38545430227362</v>
      </c>
      <c r="H255" s="422">
        <v>359.27847882300472</v>
      </c>
      <c r="I255" s="422">
        <v>371.8406633972358</v>
      </c>
      <c r="J255" s="422">
        <v>237.06098510031202</v>
      </c>
      <c r="K255" s="423">
        <v>330.38545430227362</v>
      </c>
      <c r="L255" s="424"/>
      <c r="M255" s="421"/>
    </row>
    <row r="256" spans="1:13" ht="13.2" x14ac:dyDescent="0.25">
      <c r="A256" s="450" t="s">
        <v>661</v>
      </c>
      <c r="B256" s="451" t="s">
        <v>401</v>
      </c>
      <c r="C256" s="452" t="s">
        <v>1529</v>
      </c>
      <c r="D256" s="453">
        <v>359.27847882300472</v>
      </c>
      <c r="E256" s="453">
        <v>371.8406633972358</v>
      </c>
      <c r="F256" s="453">
        <v>237.06098510031202</v>
      </c>
      <c r="G256" s="453">
        <v>330.38545430227362</v>
      </c>
      <c r="H256" s="422">
        <v>359.27847882300472</v>
      </c>
      <c r="I256" s="422">
        <v>371.8406633972358</v>
      </c>
      <c r="J256" s="422">
        <v>237.06098510031202</v>
      </c>
      <c r="K256" s="423">
        <v>330.38545430227362</v>
      </c>
      <c r="L256" s="424"/>
      <c r="M256" s="421"/>
    </row>
    <row r="257" spans="1:13" ht="13.2" x14ac:dyDescent="0.25">
      <c r="A257" s="450" t="s">
        <v>662</v>
      </c>
      <c r="B257" s="451" t="s">
        <v>401</v>
      </c>
      <c r="C257" s="452" t="s">
        <v>1530</v>
      </c>
      <c r="D257" s="453">
        <v>358.35010155901995</v>
      </c>
      <c r="E257" s="453">
        <v>370.87982538975496</v>
      </c>
      <c r="F257" s="453">
        <v>236.44841840979953</v>
      </c>
      <c r="G257" s="453">
        <v>329.53173674832959</v>
      </c>
      <c r="H257" s="422">
        <v>358.35010155901995</v>
      </c>
      <c r="I257" s="422">
        <v>370.87982538975496</v>
      </c>
      <c r="J257" s="422">
        <v>236.44841840979953</v>
      </c>
      <c r="K257" s="423">
        <v>329.53173674832959</v>
      </c>
      <c r="L257" s="424"/>
      <c r="M257" s="421"/>
    </row>
    <row r="258" spans="1:13" ht="13.2" x14ac:dyDescent="0.25">
      <c r="A258" s="450" t="s">
        <v>663</v>
      </c>
      <c r="B258" s="451" t="s">
        <v>401</v>
      </c>
      <c r="C258" s="452" t="s">
        <v>1531</v>
      </c>
      <c r="D258" s="453">
        <v>354.44553037171363</v>
      </c>
      <c r="E258" s="453">
        <v>366.83873073436081</v>
      </c>
      <c r="F258" s="453">
        <v>233.87208404351776</v>
      </c>
      <c r="G258" s="453">
        <v>325.94116953762477</v>
      </c>
      <c r="H258" s="422">
        <v>354.44553037171363</v>
      </c>
      <c r="I258" s="422">
        <v>366.83873073436081</v>
      </c>
      <c r="J258" s="422">
        <v>233.87208404351776</v>
      </c>
      <c r="K258" s="423">
        <v>325.94116953762477</v>
      </c>
      <c r="L258" s="424"/>
      <c r="M258" s="421"/>
    </row>
    <row r="259" spans="1:13" ht="13.2" x14ac:dyDescent="0.25">
      <c r="A259" s="450" t="s">
        <v>664</v>
      </c>
      <c r="B259" s="451" t="s">
        <v>401</v>
      </c>
      <c r="C259" s="452" t="s">
        <v>1532</v>
      </c>
      <c r="D259" s="453">
        <v>354.76106027397259</v>
      </c>
      <c r="E259" s="453">
        <v>367.16529315068487</v>
      </c>
      <c r="F259" s="453">
        <v>234.08027861643836</v>
      </c>
      <c r="G259" s="453">
        <v>326.23132465753423</v>
      </c>
      <c r="H259" s="422">
        <v>354.76106027397259</v>
      </c>
      <c r="I259" s="422">
        <v>367.16529315068487</v>
      </c>
      <c r="J259" s="422">
        <v>234.08027861643836</v>
      </c>
      <c r="K259" s="423">
        <v>326.23132465753423</v>
      </c>
      <c r="L259" s="424"/>
      <c r="M259" s="421"/>
    </row>
    <row r="260" spans="1:13" ht="13.2" x14ac:dyDescent="0.25">
      <c r="A260" s="450" t="s">
        <v>665</v>
      </c>
      <c r="B260" s="451" t="s">
        <v>401</v>
      </c>
      <c r="C260" s="452" t="s">
        <v>1513</v>
      </c>
      <c r="D260" s="453">
        <v>354.0948371665134</v>
      </c>
      <c r="E260" s="453">
        <v>366.47577552897883</v>
      </c>
      <c r="F260" s="453">
        <v>233.64068783808645</v>
      </c>
      <c r="G260" s="453">
        <v>325.61867893284273</v>
      </c>
      <c r="H260" s="422">
        <v>354.0948371665134</v>
      </c>
      <c r="I260" s="422">
        <v>366.47577552897883</v>
      </c>
      <c r="J260" s="422">
        <v>233.64068783808645</v>
      </c>
      <c r="K260" s="423">
        <v>325.61867893284273</v>
      </c>
      <c r="L260" s="424"/>
      <c r="M260" s="421"/>
    </row>
    <row r="261" spans="1:13" ht="13.2" x14ac:dyDescent="0.25">
      <c r="A261" s="450" t="s">
        <v>666</v>
      </c>
      <c r="B261" s="451" t="s">
        <v>402</v>
      </c>
      <c r="C261" s="452" t="s">
        <v>1533</v>
      </c>
      <c r="D261" s="453">
        <v>322.97571428571428</v>
      </c>
      <c r="E261" s="453">
        <v>334.26857142857136</v>
      </c>
      <c r="F261" s="453">
        <v>213.10750714285712</v>
      </c>
      <c r="G261" s="453">
        <v>297.0021428571427</v>
      </c>
      <c r="H261" s="422">
        <v>322.97571428571428</v>
      </c>
      <c r="I261" s="422">
        <v>334.26857142857136</v>
      </c>
      <c r="J261" s="422">
        <v>213.10750714285712</v>
      </c>
      <c r="K261" s="423">
        <v>297.0021428571427</v>
      </c>
      <c r="L261" s="424"/>
      <c r="M261" s="421"/>
    </row>
    <row r="262" spans="1:13" ht="13.2" x14ac:dyDescent="0.25">
      <c r="A262" s="450" t="s">
        <v>667</v>
      </c>
      <c r="B262" s="451" t="s">
        <v>402</v>
      </c>
      <c r="C262" s="452" t="s">
        <v>1534</v>
      </c>
      <c r="D262" s="453">
        <v>320.23359516616335</v>
      </c>
      <c r="E262" s="453">
        <v>331.43057401812706</v>
      </c>
      <c r="F262" s="453">
        <v>211.29818791540794</v>
      </c>
      <c r="G262" s="453">
        <v>294.48054380664661</v>
      </c>
      <c r="H262" s="422">
        <v>320.23359516616335</v>
      </c>
      <c r="I262" s="422">
        <v>331.43057401812706</v>
      </c>
      <c r="J262" s="422">
        <v>211.29818791540794</v>
      </c>
      <c r="K262" s="423">
        <v>294.48054380664661</v>
      </c>
      <c r="L262" s="424"/>
      <c r="M262" s="421"/>
    </row>
    <row r="263" spans="1:13" ht="13.2" x14ac:dyDescent="0.25">
      <c r="A263" s="450" t="s">
        <v>668</v>
      </c>
      <c r="B263" s="451" t="s">
        <v>402</v>
      </c>
      <c r="C263" s="452" t="s">
        <v>1533</v>
      </c>
      <c r="D263" s="453">
        <v>322.97571428571428</v>
      </c>
      <c r="E263" s="453">
        <v>334.26857142857136</v>
      </c>
      <c r="F263" s="453">
        <v>213.10750714285712</v>
      </c>
      <c r="G263" s="453">
        <v>297.0021428571427</v>
      </c>
      <c r="H263" s="422">
        <v>322.97571428571428</v>
      </c>
      <c r="I263" s="422">
        <v>334.26857142857136</v>
      </c>
      <c r="J263" s="422">
        <v>213.10750714285712</v>
      </c>
      <c r="K263" s="423">
        <v>297.0021428571427</v>
      </c>
      <c r="L263" s="424"/>
      <c r="M263" s="421"/>
    </row>
    <row r="264" spans="1:13" ht="13.2" x14ac:dyDescent="0.25">
      <c r="A264" s="450" t="s">
        <v>669</v>
      </c>
      <c r="B264" s="451" t="s">
        <v>402</v>
      </c>
      <c r="C264" s="452" t="s">
        <v>1533</v>
      </c>
      <c r="D264" s="453">
        <v>322.97571428571428</v>
      </c>
      <c r="E264" s="453">
        <v>334.26857142857136</v>
      </c>
      <c r="F264" s="453">
        <v>213.10750714285712</v>
      </c>
      <c r="G264" s="453">
        <v>297.0021428571427</v>
      </c>
      <c r="H264" s="422">
        <v>322.97571428571428</v>
      </c>
      <c r="I264" s="422">
        <v>334.26857142857136</v>
      </c>
      <c r="J264" s="422">
        <v>213.10750714285712</v>
      </c>
      <c r="K264" s="423">
        <v>297.0021428571427</v>
      </c>
      <c r="L264" s="424"/>
      <c r="M264" s="421"/>
    </row>
    <row r="265" spans="1:13" ht="13.2" x14ac:dyDescent="0.25">
      <c r="A265" s="450" t="s">
        <v>670</v>
      </c>
      <c r="B265" s="451" t="s">
        <v>402</v>
      </c>
      <c r="C265" s="452" t="s">
        <v>1533</v>
      </c>
      <c r="D265" s="453">
        <v>322.97571428571428</v>
      </c>
      <c r="E265" s="453">
        <v>334.26857142857136</v>
      </c>
      <c r="F265" s="453">
        <v>213.10750714285712</v>
      </c>
      <c r="G265" s="453">
        <v>297.0021428571427</v>
      </c>
      <c r="H265" s="422">
        <v>322.97571428571428</v>
      </c>
      <c r="I265" s="422">
        <v>334.26857142857136</v>
      </c>
      <c r="J265" s="422">
        <v>213.10750714285712</v>
      </c>
      <c r="K265" s="423">
        <v>297.0021428571427</v>
      </c>
      <c r="L265" s="424"/>
      <c r="M265" s="421"/>
    </row>
    <row r="266" spans="1:13" ht="13.2" x14ac:dyDescent="0.25">
      <c r="A266" s="450" t="s">
        <v>671</v>
      </c>
      <c r="B266" s="451" t="s">
        <v>402</v>
      </c>
      <c r="C266" s="452" t="s">
        <v>1535</v>
      </c>
      <c r="D266" s="453">
        <v>325.53721461187206</v>
      </c>
      <c r="E266" s="453">
        <v>336.91963470319615</v>
      </c>
      <c r="F266" s="453">
        <v>214.79764954337892</v>
      </c>
      <c r="G266" s="453">
        <v>299.3576484018264</v>
      </c>
      <c r="H266" s="422">
        <v>325.53721461187206</v>
      </c>
      <c r="I266" s="422">
        <v>336.91963470319615</v>
      </c>
      <c r="J266" s="422">
        <v>214.79764954337892</v>
      </c>
      <c r="K266" s="423">
        <v>299.3576484018264</v>
      </c>
      <c r="L266" s="424"/>
      <c r="M266" s="421"/>
    </row>
    <row r="267" spans="1:13" ht="13.2" x14ac:dyDescent="0.25">
      <c r="A267" s="450" t="s">
        <v>672</v>
      </c>
      <c r="B267" s="451" t="s">
        <v>402</v>
      </c>
      <c r="C267" s="452" t="s">
        <v>1535</v>
      </c>
      <c r="D267" s="453">
        <v>325.53721461187206</v>
      </c>
      <c r="E267" s="453">
        <v>336.91963470319615</v>
      </c>
      <c r="F267" s="453">
        <v>214.79764954337892</v>
      </c>
      <c r="G267" s="453">
        <v>299.3576484018264</v>
      </c>
      <c r="H267" s="422">
        <v>325.53721461187206</v>
      </c>
      <c r="I267" s="422">
        <v>336.91963470319615</v>
      </c>
      <c r="J267" s="422">
        <v>214.79764954337892</v>
      </c>
      <c r="K267" s="423">
        <v>299.3576484018264</v>
      </c>
      <c r="L267" s="424"/>
      <c r="M267" s="421"/>
    </row>
    <row r="268" spans="1:13" ht="13.2" x14ac:dyDescent="0.25">
      <c r="A268" s="450" t="s">
        <v>673</v>
      </c>
      <c r="B268" s="451" t="s">
        <v>402</v>
      </c>
      <c r="C268" s="452" t="s">
        <v>1536</v>
      </c>
      <c r="D268" s="453">
        <v>322.52339641434253</v>
      </c>
      <c r="E268" s="453">
        <v>333.80043824701193</v>
      </c>
      <c r="F268" s="453">
        <v>212.80905642430275</v>
      </c>
      <c r="G268" s="453">
        <v>296.58620019920318</v>
      </c>
      <c r="H268" s="422">
        <v>322.52339641434253</v>
      </c>
      <c r="I268" s="422">
        <v>333.80043824701193</v>
      </c>
      <c r="J268" s="422">
        <v>212.80905642430275</v>
      </c>
      <c r="K268" s="423">
        <v>296.58620019920318</v>
      </c>
      <c r="L268" s="424"/>
      <c r="M268" s="421"/>
    </row>
    <row r="269" spans="1:13" ht="13.2" x14ac:dyDescent="0.25">
      <c r="A269" s="450" t="s">
        <v>674</v>
      </c>
      <c r="B269" s="451" t="s">
        <v>402</v>
      </c>
      <c r="C269" s="452" t="s">
        <v>1537</v>
      </c>
      <c r="D269" s="453">
        <v>317.43209039548032</v>
      </c>
      <c r="E269" s="453">
        <v>328.5311145351825</v>
      </c>
      <c r="F269" s="453">
        <v>209.44968454031851</v>
      </c>
      <c r="G269" s="453">
        <v>291.9043348741655</v>
      </c>
      <c r="H269" s="422">
        <v>317.43209039548032</v>
      </c>
      <c r="I269" s="422">
        <v>328.5311145351825</v>
      </c>
      <c r="J269" s="422">
        <v>209.44968454031851</v>
      </c>
      <c r="K269" s="423">
        <v>291.9043348741655</v>
      </c>
      <c r="L269" s="424"/>
      <c r="M269" s="421"/>
    </row>
    <row r="270" spans="1:13" ht="13.2" x14ac:dyDescent="0.25">
      <c r="A270" s="450" t="s">
        <v>675</v>
      </c>
      <c r="B270" s="451" t="s">
        <v>402</v>
      </c>
      <c r="C270" s="452" t="s">
        <v>1538</v>
      </c>
      <c r="D270" s="453">
        <v>318.77744702320888</v>
      </c>
      <c r="E270" s="453">
        <v>329.92351160443991</v>
      </c>
      <c r="F270" s="453">
        <v>210.33738471241179</v>
      </c>
      <c r="G270" s="453">
        <v>293.14149848637749</v>
      </c>
      <c r="H270" s="422">
        <v>318.77744702320888</v>
      </c>
      <c r="I270" s="422">
        <v>329.92351160443991</v>
      </c>
      <c r="J270" s="422">
        <v>210.33738471241179</v>
      </c>
      <c r="K270" s="423">
        <v>293.14149848637749</v>
      </c>
      <c r="L270" s="424"/>
      <c r="M270" s="421"/>
    </row>
    <row r="271" spans="1:13" ht="13.2" x14ac:dyDescent="0.25">
      <c r="A271" s="450" t="s">
        <v>676</v>
      </c>
      <c r="B271" s="451" t="s">
        <v>402</v>
      </c>
      <c r="C271" s="452" t="s">
        <v>1539</v>
      </c>
      <c r="D271" s="453">
        <v>324.05389699133087</v>
      </c>
      <c r="E271" s="453">
        <v>335.38445283018859</v>
      </c>
      <c r="F271" s="453">
        <v>213.81891923508414</v>
      </c>
      <c r="G271" s="453">
        <v>297.99361856195821</v>
      </c>
      <c r="H271" s="422">
        <v>324.05389699133087</v>
      </c>
      <c r="I271" s="422">
        <v>335.38445283018859</v>
      </c>
      <c r="J271" s="422">
        <v>213.81891923508414</v>
      </c>
      <c r="K271" s="423">
        <v>297.99361856195821</v>
      </c>
      <c r="L271" s="424"/>
      <c r="M271" s="421"/>
    </row>
    <row r="272" spans="1:13" ht="13.2" x14ac:dyDescent="0.25">
      <c r="A272" s="450" t="s">
        <v>677</v>
      </c>
      <c r="B272" s="451" t="s">
        <v>402</v>
      </c>
      <c r="C272" s="452" t="s">
        <v>1540</v>
      </c>
      <c r="D272" s="453">
        <v>327.30437654016737</v>
      </c>
      <c r="E272" s="453">
        <v>338.7485855101034</v>
      </c>
      <c r="F272" s="453">
        <v>215.96366747166084</v>
      </c>
      <c r="G272" s="453">
        <v>300.98269590931483</v>
      </c>
      <c r="H272" s="422">
        <v>327.30437654016737</v>
      </c>
      <c r="I272" s="422">
        <v>338.7485855101034</v>
      </c>
      <c r="J272" s="422">
        <v>215.96366747166084</v>
      </c>
      <c r="K272" s="423">
        <v>300.98269590931483</v>
      </c>
      <c r="L272" s="424"/>
      <c r="M272" s="421"/>
    </row>
    <row r="273" spans="1:13" ht="13.2" x14ac:dyDescent="0.25">
      <c r="A273" s="450" t="s">
        <v>678</v>
      </c>
      <c r="B273" s="451" t="s">
        <v>402</v>
      </c>
      <c r="C273" s="452" t="s">
        <v>1540</v>
      </c>
      <c r="D273" s="453">
        <v>327.30437654016737</v>
      </c>
      <c r="E273" s="453">
        <v>338.7485855101034</v>
      </c>
      <c r="F273" s="453">
        <v>215.96366747166084</v>
      </c>
      <c r="G273" s="453">
        <v>300.98269590931483</v>
      </c>
      <c r="H273" s="422">
        <v>327.30437654016737</v>
      </c>
      <c r="I273" s="422">
        <v>338.7485855101034</v>
      </c>
      <c r="J273" s="422">
        <v>215.96366747166084</v>
      </c>
      <c r="K273" s="423">
        <v>300.98269590931483</v>
      </c>
      <c r="L273" s="424"/>
      <c r="M273" s="421"/>
    </row>
    <row r="274" spans="1:13" ht="13.2" x14ac:dyDescent="0.25">
      <c r="A274" s="450" t="s">
        <v>679</v>
      </c>
      <c r="B274" s="451" t="s">
        <v>402</v>
      </c>
      <c r="C274" s="452" t="s">
        <v>1541</v>
      </c>
      <c r="D274" s="453">
        <v>321.1755616850553</v>
      </c>
      <c r="E274" s="453">
        <v>332.40547642928794</v>
      </c>
      <c r="F274" s="453">
        <v>211.91972113841524</v>
      </c>
      <c r="G274" s="453">
        <v>295.34675777332012</v>
      </c>
      <c r="H274" s="422">
        <v>321.1755616850553</v>
      </c>
      <c r="I274" s="422">
        <v>332.40547642928794</v>
      </c>
      <c r="J274" s="422">
        <v>211.91972113841524</v>
      </c>
      <c r="K274" s="423">
        <v>295.34675777332012</v>
      </c>
      <c r="L274" s="424"/>
      <c r="M274" s="421"/>
    </row>
    <row r="275" spans="1:13" ht="13.2" x14ac:dyDescent="0.25">
      <c r="A275" s="450" t="s">
        <v>680</v>
      </c>
      <c r="B275" s="451" t="s">
        <v>402</v>
      </c>
      <c r="C275" s="452" t="s">
        <v>1491</v>
      </c>
      <c r="D275" s="453">
        <v>326.13246839378229</v>
      </c>
      <c r="E275" s="453">
        <v>337.535701554404</v>
      </c>
      <c r="F275" s="453">
        <v>215.19041297409322</v>
      </c>
      <c r="G275" s="453">
        <v>299.9050321243522</v>
      </c>
      <c r="H275" s="422">
        <v>326.13246839378229</v>
      </c>
      <c r="I275" s="422">
        <v>337.535701554404</v>
      </c>
      <c r="J275" s="422">
        <v>215.19041297409322</v>
      </c>
      <c r="K275" s="423">
        <v>299.9050321243522</v>
      </c>
      <c r="L275" s="424"/>
      <c r="M275" s="421"/>
    </row>
    <row r="276" spans="1:13" ht="13.2" x14ac:dyDescent="0.25">
      <c r="A276" s="450" t="s">
        <v>681</v>
      </c>
      <c r="B276" s="451" t="s">
        <v>402</v>
      </c>
      <c r="C276" s="452" t="s">
        <v>1542</v>
      </c>
      <c r="D276" s="453">
        <v>319.39857740585779</v>
      </c>
      <c r="E276" s="453">
        <v>330.56635983263601</v>
      </c>
      <c r="F276" s="453">
        <v>210.74722217573222</v>
      </c>
      <c r="G276" s="453">
        <v>293.71267782426776</v>
      </c>
      <c r="H276" s="422">
        <v>319.39857740585779</v>
      </c>
      <c r="I276" s="422">
        <v>330.56635983263601</v>
      </c>
      <c r="J276" s="422">
        <v>210.74722217573222</v>
      </c>
      <c r="K276" s="423">
        <v>293.71267782426776</v>
      </c>
      <c r="L276" s="424"/>
      <c r="M276" s="421"/>
    </row>
    <row r="277" spans="1:13" ht="13.2" x14ac:dyDescent="0.25">
      <c r="A277" s="450" t="s">
        <v>682</v>
      </c>
      <c r="B277" s="451" t="s">
        <v>402</v>
      </c>
      <c r="C277" s="452" t="s">
        <v>1543</v>
      </c>
      <c r="D277" s="453">
        <v>320.45693691830411</v>
      </c>
      <c r="E277" s="453">
        <v>331.66172492244056</v>
      </c>
      <c r="F277" s="453">
        <v>211.44555442606</v>
      </c>
      <c r="G277" s="453">
        <v>294.68592450879004</v>
      </c>
      <c r="H277" s="422">
        <v>320.45693691830411</v>
      </c>
      <c r="I277" s="422">
        <v>331.66172492244056</v>
      </c>
      <c r="J277" s="422">
        <v>211.44555442606</v>
      </c>
      <c r="K277" s="423">
        <v>294.68592450879004</v>
      </c>
      <c r="L277" s="424"/>
      <c r="M277" s="421"/>
    </row>
    <row r="278" spans="1:13" ht="13.2" x14ac:dyDescent="0.25">
      <c r="A278" s="450" t="s">
        <v>683</v>
      </c>
      <c r="B278" s="451" t="s">
        <v>402</v>
      </c>
      <c r="C278" s="452" t="s">
        <v>1544</v>
      </c>
      <c r="D278" s="453">
        <v>324.84669471523847</v>
      </c>
      <c r="E278" s="453">
        <v>336.20497075423282</v>
      </c>
      <c r="F278" s="453">
        <v>214.34202713186252</v>
      </c>
      <c r="G278" s="453">
        <v>298.72265982555155</v>
      </c>
      <c r="H278" s="422">
        <v>324.84669471523847</v>
      </c>
      <c r="I278" s="422">
        <v>336.20497075423282</v>
      </c>
      <c r="J278" s="422">
        <v>214.34202713186252</v>
      </c>
      <c r="K278" s="423">
        <v>298.72265982555155</v>
      </c>
      <c r="L278" s="424"/>
      <c r="M278" s="421"/>
    </row>
    <row r="279" spans="1:13" ht="13.2" x14ac:dyDescent="0.25">
      <c r="A279" s="450" t="s">
        <v>684</v>
      </c>
      <c r="B279" s="451" t="s">
        <v>402</v>
      </c>
      <c r="C279" s="452" t="s">
        <v>1544</v>
      </c>
      <c r="D279" s="453">
        <v>324.84669471523847</v>
      </c>
      <c r="E279" s="453">
        <v>336.20497075423282</v>
      </c>
      <c r="F279" s="453">
        <v>214.34202713186252</v>
      </c>
      <c r="G279" s="453">
        <v>298.72265982555155</v>
      </c>
      <c r="H279" s="422">
        <v>324.84669471523847</v>
      </c>
      <c r="I279" s="422">
        <v>336.20497075423282</v>
      </c>
      <c r="J279" s="422">
        <v>214.34202713186252</v>
      </c>
      <c r="K279" s="423">
        <v>298.72265982555155</v>
      </c>
      <c r="L279" s="424"/>
      <c r="M279" s="421"/>
    </row>
    <row r="280" spans="1:13" ht="13.2" x14ac:dyDescent="0.25">
      <c r="A280" s="450" t="s">
        <v>685</v>
      </c>
      <c r="B280" s="451" t="s">
        <v>402</v>
      </c>
      <c r="C280" s="452" t="s">
        <v>1545</v>
      </c>
      <c r="D280" s="453">
        <v>320.01104846274097</v>
      </c>
      <c r="E280" s="453">
        <v>331.2002459614381</v>
      </c>
      <c r="F280" s="453">
        <v>211.15134599791551</v>
      </c>
      <c r="G280" s="453">
        <v>294.27589421573737</v>
      </c>
      <c r="H280" s="422">
        <v>320.01104846274097</v>
      </c>
      <c r="I280" s="422">
        <v>331.2002459614381</v>
      </c>
      <c r="J280" s="422">
        <v>211.15134599791551</v>
      </c>
      <c r="K280" s="423">
        <v>294.27589421573737</v>
      </c>
      <c r="L280" s="424"/>
      <c r="M280" s="421"/>
    </row>
    <row r="281" spans="1:13" ht="13.2" x14ac:dyDescent="0.25">
      <c r="A281" s="450" t="s">
        <v>686</v>
      </c>
      <c r="B281" s="451" t="s">
        <v>403</v>
      </c>
      <c r="C281" s="452" t="s">
        <v>1546</v>
      </c>
      <c r="D281" s="453">
        <v>328.27571270718238</v>
      </c>
      <c r="E281" s="453">
        <v>339.75388448016059</v>
      </c>
      <c r="F281" s="453">
        <v>216.60457952787544</v>
      </c>
      <c r="G281" s="453">
        <v>301.87591762933198</v>
      </c>
      <c r="H281" s="422">
        <v>328.27571270718238</v>
      </c>
      <c r="I281" s="422">
        <v>339.75388448016059</v>
      </c>
      <c r="J281" s="422">
        <v>216.60457952787544</v>
      </c>
      <c r="K281" s="423">
        <v>301.87591762933198</v>
      </c>
      <c r="L281" s="424"/>
      <c r="M281" s="421"/>
    </row>
    <row r="282" spans="1:13" ht="13.2" x14ac:dyDescent="0.25">
      <c r="A282" s="450" t="s">
        <v>687</v>
      </c>
      <c r="B282" s="451" t="s">
        <v>403</v>
      </c>
      <c r="C282" s="452" t="s">
        <v>1546</v>
      </c>
      <c r="D282" s="453">
        <v>328.27571270718238</v>
      </c>
      <c r="E282" s="453">
        <v>339.75388448016059</v>
      </c>
      <c r="F282" s="453">
        <v>216.60457952787544</v>
      </c>
      <c r="G282" s="453">
        <v>301.87591762933198</v>
      </c>
      <c r="H282" s="422">
        <v>328.27571270718238</v>
      </c>
      <c r="I282" s="422">
        <v>339.75388448016059</v>
      </c>
      <c r="J282" s="422">
        <v>216.60457952787544</v>
      </c>
      <c r="K282" s="423">
        <v>301.87591762933198</v>
      </c>
      <c r="L282" s="424"/>
      <c r="M282" s="421"/>
    </row>
    <row r="283" spans="1:13" ht="13.2" x14ac:dyDescent="0.25">
      <c r="A283" s="450" t="s">
        <v>688</v>
      </c>
      <c r="B283" s="451" t="s">
        <v>403</v>
      </c>
      <c r="C283" s="452" t="s">
        <v>1546</v>
      </c>
      <c r="D283" s="453">
        <v>328.27571270718238</v>
      </c>
      <c r="E283" s="453">
        <v>339.75388448016059</v>
      </c>
      <c r="F283" s="453">
        <v>216.60457952787544</v>
      </c>
      <c r="G283" s="453">
        <v>301.87591762933198</v>
      </c>
      <c r="H283" s="422">
        <v>328.27571270718238</v>
      </c>
      <c r="I283" s="422">
        <v>339.75388448016059</v>
      </c>
      <c r="J283" s="422">
        <v>216.60457952787544</v>
      </c>
      <c r="K283" s="423">
        <v>301.87591762933198</v>
      </c>
      <c r="L283" s="424"/>
      <c r="M283" s="421"/>
    </row>
    <row r="284" spans="1:13" ht="13.2" x14ac:dyDescent="0.25">
      <c r="A284" s="450" t="s">
        <v>689</v>
      </c>
      <c r="B284" s="451" t="s">
        <v>403</v>
      </c>
      <c r="C284" s="452" t="s">
        <v>1547</v>
      </c>
      <c r="D284" s="453">
        <v>325.90466329625878</v>
      </c>
      <c r="E284" s="453">
        <v>337.29993124368042</v>
      </c>
      <c r="F284" s="453">
        <v>215.0401014357937</v>
      </c>
      <c r="G284" s="453">
        <v>299.69554701718897</v>
      </c>
      <c r="H284" s="422">
        <v>325.90466329625878</v>
      </c>
      <c r="I284" s="422">
        <v>337.29993124368042</v>
      </c>
      <c r="J284" s="422">
        <v>215.0401014357937</v>
      </c>
      <c r="K284" s="423">
        <v>299.69554701718897</v>
      </c>
      <c r="L284" s="424"/>
      <c r="M284" s="421"/>
    </row>
    <row r="285" spans="1:13" ht="13.2" x14ac:dyDescent="0.25">
      <c r="A285" s="450" t="s">
        <v>690</v>
      </c>
      <c r="B285" s="451" t="s">
        <v>403</v>
      </c>
      <c r="C285" s="452" t="s">
        <v>1377</v>
      </c>
      <c r="D285" s="453">
        <v>327.81051696606789</v>
      </c>
      <c r="E285" s="453">
        <v>339.27242315369267</v>
      </c>
      <c r="F285" s="453">
        <v>216.29763166666669</v>
      </c>
      <c r="G285" s="453">
        <v>301.44813273453087</v>
      </c>
      <c r="H285" s="422">
        <v>327.81051696606789</v>
      </c>
      <c r="I285" s="422">
        <v>339.27242315369267</v>
      </c>
      <c r="J285" s="422">
        <v>216.29763166666669</v>
      </c>
      <c r="K285" s="423">
        <v>301.44813273453087</v>
      </c>
      <c r="L285" s="424"/>
      <c r="M285" s="421"/>
    </row>
    <row r="286" spans="1:13" ht="13.2" x14ac:dyDescent="0.25">
      <c r="A286" s="450" t="s">
        <v>691</v>
      </c>
      <c r="B286" s="451" t="s">
        <v>403</v>
      </c>
      <c r="C286" s="452" t="s">
        <v>1548</v>
      </c>
      <c r="D286" s="453">
        <v>323.49334142640356</v>
      </c>
      <c r="E286" s="453">
        <v>334.80429742033374</v>
      </c>
      <c r="F286" s="453">
        <v>213.44905056145669</v>
      </c>
      <c r="G286" s="453">
        <v>297.47814264036413</v>
      </c>
      <c r="H286" s="422">
        <v>323.49334142640356</v>
      </c>
      <c r="I286" s="422">
        <v>334.80429742033374</v>
      </c>
      <c r="J286" s="422">
        <v>213.44905056145669</v>
      </c>
      <c r="K286" s="423">
        <v>297.47814264036413</v>
      </c>
      <c r="L286" s="424"/>
      <c r="M286" s="421"/>
    </row>
    <row r="287" spans="1:13" ht="13.2" x14ac:dyDescent="0.25">
      <c r="A287" s="450" t="s">
        <v>692</v>
      </c>
      <c r="B287" s="451" t="s">
        <v>403</v>
      </c>
      <c r="C287" s="452" t="s">
        <v>1549</v>
      </c>
      <c r="D287" s="453">
        <v>324.0788571428572</v>
      </c>
      <c r="E287" s="453">
        <v>335.41028571428581</v>
      </c>
      <c r="F287" s="453">
        <v>213.83538857142867</v>
      </c>
      <c r="G287" s="453">
        <v>298.01657142857152</v>
      </c>
      <c r="H287" s="422">
        <v>324.0788571428572</v>
      </c>
      <c r="I287" s="422">
        <v>335.41028571428581</v>
      </c>
      <c r="J287" s="422">
        <v>213.83538857142867</v>
      </c>
      <c r="K287" s="423">
        <v>298.01657142857152</v>
      </c>
      <c r="L287" s="424"/>
      <c r="M287" s="421"/>
    </row>
    <row r="288" spans="1:13" ht="13.2" x14ac:dyDescent="0.25">
      <c r="A288" s="450" t="s">
        <v>693</v>
      </c>
      <c r="B288" s="451" t="s">
        <v>403</v>
      </c>
      <c r="C288" s="452" t="s">
        <v>1550</v>
      </c>
      <c r="D288" s="453">
        <v>319.05342857142841</v>
      </c>
      <c r="E288" s="453">
        <v>330.20914285714275</v>
      </c>
      <c r="F288" s="453">
        <v>210.51948428571424</v>
      </c>
      <c r="G288" s="453">
        <v>293.39528571428559</v>
      </c>
      <c r="H288" s="422">
        <v>319.05342857142841</v>
      </c>
      <c r="I288" s="422">
        <v>330.20914285714275</v>
      </c>
      <c r="J288" s="422">
        <v>210.51948428571424</v>
      </c>
      <c r="K288" s="423">
        <v>293.39528571428559</v>
      </c>
      <c r="L288" s="424"/>
      <c r="M288" s="421"/>
    </row>
    <row r="289" spans="1:13" ht="13.2" x14ac:dyDescent="0.25">
      <c r="A289" s="450" t="s">
        <v>694</v>
      </c>
      <c r="B289" s="451" t="s">
        <v>403</v>
      </c>
      <c r="C289" s="452" t="s">
        <v>1551</v>
      </c>
      <c r="D289" s="453">
        <v>321.54517587430291</v>
      </c>
      <c r="E289" s="453">
        <v>332.78801419158623</v>
      </c>
      <c r="F289" s="453">
        <v>212.16360188545366</v>
      </c>
      <c r="G289" s="453">
        <v>295.68664774455129</v>
      </c>
      <c r="H289" s="422">
        <v>321.54517587430291</v>
      </c>
      <c r="I289" s="422">
        <v>332.78801419158623</v>
      </c>
      <c r="J289" s="422">
        <v>212.16360188545366</v>
      </c>
      <c r="K289" s="423">
        <v>295.68664774455129</v>
      </c>
      <c r="L289" s="424"/>
      <c r="M289" s="421"/>
    </row>
    <row r="290" spans="1:13" ht="13.2" x14ac:dyDescent="0.25">
      <c r="A290" s="450" t="s">
        <v>695</v>
      </c>
      <c r="B290" s="451" t="s">
        <v>403</v>
      </c>
      <c r="C290" s="452" t="s">
        <v>1552</v>
      </c>
      <c r="D290" s="453">
        <v>320.63752517223105</v>
      </c>
      <c r="E290" s="453">
        <v>331.84862745098042</v>
      </c>
      <c r="F290" s="453">
        <v>211.56471110227875</v>
      </c>
      <c r="G290" s="453">
        <v>294.85198993110765</v>
      </c>
      <c r="H290" s="422">
        <v>320.63752517223105</v>
      </c>
      <c r="I290" s="422">
        <v>331.84862745098042</v>
      </c>
      <c r="J290" s="422">
        <v>211.56471110227875</v>
      </c>
      <c r="K290" s="423">
        <v>294.85198993110765</v>
      </c>
      <c r="L290" s="424"/>
      <c r="M290" s="421"/>
    </row>
    <row r="291" spans="1:13" ht="13.2" x14ac:dyDescent="0.25">
      <c r="A291" s="450" t="s">
        <v>696</v>
      </c>
      <c r="B291" s="451" t="s">
        <v>404</v>
      </c>
      <c r="C291" s="452" t="s">
        <v>1553</v>
      </c>
      <c r="D291" s="453">
        <v>337.43914285714288</v>
      </c>
      <c r="E291" s="453">
        <v>349.23771428571428</v>
      </c>
      <c r="F291" s="453">
        <v>222.65084142857145</v>
      </c>
      <c r="G291" s="453">
        <v>310.30242857142861</v>
      </c>
      <c r="H291" s="422">
        <v>337.43914285714288</v>
      </c>
      <c r="I291" s="422">
        <v>349.23771428571428</v>
      </c>
      <c r="J291" s="422">
        <v>222.65084142857145</v>
      </c>
      <c r="K291" s="423">
        <v>310.30242857142861</v>
      </c>
      <c r="L291" s="424"/>
      <c r="M291" s="421"/>
    </row>
    <row r="292" spans="1:13" ht="13.2" x14ac:dyDescent="0.25">
      <c r="A292" s="450" t="s">
        <v>697</v>
      </c>
      <c r="B292" s="451" t="s">
        <v>404</v>
      </c>
      <c r="C292" s="452" t="s">
        <v>1553</v>
      </c>
      <c r="D292" s="453">
        <v>337.43914285714288</v>
      </c>
      <c r="E292" s="453">
        <v>349.23771428571428</v>
      </c>
      <c r="F292" s="453">
        <v>222.65084142857145</v>
      </c>
      <c r="G292" s="453">
        <v>310.30242857142861</v>
      </c>
      <c r="H292" s="422">
        <v>337.43914285714288</v>
      </c>
      <c r="I292" s="422">
        <v>349.23771428571428</v>
      </c>
      <c r="J292" s="422">
        <v>222.65084142857145</v>
      </c>
      <c r="K292" s="423">
        <v>310.30242857142861</v>
      </c>
      <c r="L292" s="424"/>
      <c r="M292" s="421"/>
    </row>
    <row r="293" spans="1:13" ht="13.2" x14ac:dyDescent="0.25">
      <c r="A293" s="450" t="s">
        <v>698</v>
      </c>
      <c r="B293" s="451" t="s">
        <v>404</v>
      </c>
      <c r="C293" s="452" t="s">
        <v>1553</v>
      </c>
      <c r="D293" s="453">
        <v>337.43914285714288</v>
      </c>
      <c r="E293" s="453">
        <v>349.23771428571428</v>
      </c>
      <c r="F293" s="453">
        <v>222.65084142857145</v>
      </c>
      <c r="G293" s="453">
        <v>310.30242857142861</v>
      </c>
      <c r="H293" s="422">
        <v>337.43914285714288</v>
      </c>
      <c r="I293" s="422">
        <v>349.23771428571428</v>
      </c>
      <c r="J293" s="422">
        <v>222.65084142857145</v>
      </c>
      <c r="K293" s="423">
        <v>310.30242857142861</v>
      </c>
      <c r="L293" s="424"/>
      <c r="M293" s="421"/>
    </row>
    <row r="294" spans="1:13" ht="13.2" x14ac:dyDescent="0.25">
      <c r="A294" s="450" t="s">
        <v>699</v>
      </c>
      <c r="B294" s="451" t="s">
        <v>404</v>
      </c>
      <c r="C294" s="452" t="s">
        <v>1553</v>
      </c>
      <c r="D294" s="453">
        <v>337.43914285714288</v>
      </c>
      <c r="E294" s="453">
        <v>349.23771428571428</v>
      </c>
      <c r="F294" s="453">
        <v>222.65084142857145</v>
      </c>
      <c r="G294" s="453">
        <v>310.30242857142861</v>
      </c>
      <c r="H294" s="422">
        <v>337.43914285714288</v>
      </c>
      <c r="I294" s="422">
        <v>349.23771428571428</v>
      </c>
      <c r="J294" s="422">
        <v>222.65084142857145</v>
      </c>
      <c r="K294" s="423">
        <v>310.30242857142861</v>
      </c>
      <c r="L294" s="424"/>
      <c r="M294" s="421"/>
    </row>
    <row r="295" spans="1:13" ht="13.2" x14ac:dyDescent="0.25">
      <c r="A295" s="450" t="s">
        <v>700</v>
      </c>
      <c r="B295" s="451" t="s">
        <v>404</v>
      </c>
      <c r="C295" s="452" t="s">
        <v>1554</v>
      </c>
      <c r="D295" s="453">
        <v>330.56316465863443</v>
      </c>
      <c r="E295" s="453">
        <v>342.12131726907631</v>
      </c>
      <c r="F295" s="453">
        <v>218.11389791164657</v>
      </c>
      <c r="G295" s="453">
        <v>303.9794136546185</v>
      </c>
      <c r="H295" s="422">
        <v>330.56316465863443</v>
      </c>
      <c r="I295" s="422">
        <v>342.12131726907631</v>
      </c>
      <c r="J295" s="422">
        <v>218.11389791164657</v>
      </c>
      <c r="K295" s="423">
        <v>303.9794136546185</v>
      </c>
      <c r="L295" s="424"/>
      <c r="M295" s="421"/>
    </row>
    <row r="296" spans="1:13" ht="13.2" x14ac:dyDescent="0.25">
      <c r="A296" s="450" t="s">
        <v>701</v>
      </c>
      <c r="B296" s="451" t="s">
        <v>404</v>
      </c>
      <c r="C296" s="452" t="s">
        <v>1555</v>
      </c>
      <c r="D296" s="453">
        <v>323.43310259067363</v>
      </c>
      <c r="E296" s="453">
        <v>334.74195233160634</v>
      </c>
      <c r="F296" s="453">
        <v>213.40930346113996</v>
      </c>
      <c r="G296" s="453">
        <v>297.42274818652862</v>
      </c>
      <c r="H296" s="422">
        <v>323.43310259067363</v>
      </c>
      <c r="I296" s="422">
        <v>334.74195233160634</v>
      </c>
      <c r="J296" s="422">
        <v>213.40930346113996</v>
      </c>
      <c r="K296" s="423">
        <v>297.42274818652862</v>
      </c>
      <c r="L296" s="424"/>
      <c r="M296" s="421"/>
    </row>
    <row r="297" spans="1:13" ht="13.2" x14ac:dyDescent="0.25">
      <c r="A297" s="450" t="s">
        <v>702</v>
      </c>
      <c r="B297" s="451" t="s">
        <v>404</v>
      </c>
      <c r="C297" s="452" t="s">
        <v>1556</v>
      </c>
      <c r="D297" s="453">
        <v>326.88795454545459</v>
      </c>
      <c r="E297" s="453">
        <v>338.31760330578521</v>
      </c>
      <c r="F297" s="453">
        <v>215.68890175619839</v>
      </c>
      <c r="G297" s="453">
        <v>300.59976239669436</v>
      </c>
      <c r="H297" s="422">
        <v>326.88795454545459</v>
      </c>
      <c r="I297" s="422">
        <v>338.31760330578521</v>
      </c>
      <c r="J297" s="422">
        <v>215.68890175619839</v>
      </c>
      <c r="K297" s="423">
        <v>300.59976239669436</v>
      </c>
      <c r="L297" s="424"/>
      <c r="M297" s="421"/>
    </row>
    <row r="298" spans="1:13" ht="13.2" x14ac:dyDescent="0.25">
      <c r="A298" s="450" t="s">
        <v>703</v>
      </c>
      <c r="B298" s="451" t="s">
        <v>404</v>
      </c>
      <c r="C298" s="452" t="s">
        <v>1557</v>
      </c>
      <c r="D298" s="453">
        <v>332.27896311066797</v>
      </c>
      <c r="E298" s="453">
        <v>343.89710867397815</v>
      </c>
      <c r="F298" s="453">
        <v>219.24602492522436</v>
      </c>
      <c r="G298" s="453">
        <v>305.55722831505483</v>
      </c>
      <c r="H298" s="422">
        <v>332.27896311066797</v>
      </c>
      <c r="I298" s="422">
        <v>343.89710867397815</v>
      </c>
      <c r="J298" s="422">
        <v>219.24602492522436</v>
      </c>
      <c r="K298" s="423">
        <v>305.55722831505483</v>
      </c>
      <c r="L298" s="424"/>
      <c r="M298" s="421"/>
    </row>
    <row r="299" spans="1:13" ht="13.2" x14ac:dyDescent="0.25">
      <c r="A299" s="450" t="s">
        <v>704</v>
      </c>
      <c r="B299" s="451" t="s">
        <v>404</v>
      </c>
      <c r="C299" s="452" t="s">
        <v>1383</v>
      </c>
      <c r="D299" s="453">
        <v>330.54912437810952</v>
      </c>
      <c r="E299" s="453">
        <v>342.10678606965183</v>
      </c>
      <c r="F299" s="453">
        <v>218.10463378109458</v>
      </c>
      <c r="G299" s="453">
        <v>303.9665024875622</v>
      </c>
      <c r="H299" s="422">
        <v>330.54912437810952</v>
      </c>
      <c r="I299" s="422">
        <v>342.10678606965183</v>
      </c>
      <c r="J299" s="422">
        <v>218.10463378109458</v>
      </c>
      <c r="K299" s="423">
        <v>303.9665024875622</v>
      </c>
      <c r="L299" s="424"/>
      <c r="M299" s="421"/>
    </row>
    <row r="300" spans="1:13" ht="13.2" x14ac:dyDescent="0.25">
      <c r="A300" s="450" t="s">
        <v>705</v>
      </c>
      <c r="B300" s="451" t="s">
        <v>404</v>
      </c>
      <c r="C300" s="452" t="s">
        <v>1383</v>
      </c>
      <c r="D300" s="453">
        <v>330.54912437810952</v>
      </c>
      <c r="E300" s="453">
        <v>342.10678606965183</v>
      </c>
      <c r="F300" s="453">
        <v>218.10463378109458</v>
      </c>
      <c r="G300" s="453">
        <v>303.9665024875622</v>
      </c>
      <c r="H300" s="422">
        <v>330.54912437810952</v>
      </c>
      <c r="I300" s="422">
        <v>342.10678606965183</v>
      </c>
      <c r="J300" s="422">
        <v>218.10463378109458</v>
      </c>
      <c r="K300" s="423">
        <v>303.9665024875622</v>
      </c>
      <c r="L300" s="424"/>
      <c r="M300" s="421"/>
    </row>
    <row r="301" spans="1:13" ht="13.2" x14ac:dyDescent="0.25">
      <c r="A301" s="450" t="s">
        <v>706</v>
      </c>
      <c r="B301" s="451" t="s">
        <v>404</v>
      </c>
      <c r="C301" s="452" t="s">
        <v>1558</v>
      </c>
      <c r="D301" s="453">
        <v>334.29669565217387</v>
      </c>
      <c r="E301" s="453">
        <v>345.98539130434784</v>
      </c>
      <c r="F301" s="453">
        <v>220.57737565217394</v>
      </c>
      <c r="G301" s="453">
        <v>307.41269565217402</v>
      </c>
      <c r="H301" s="422">
        <v>334.29669565217387</v>
      </c>
      <c r="I301" s="422">
        <v>345.98539130434784</v>
      </c>
      <c r="J301" s="422">
        <v>220.57737565217394</v>
      </c>
      <c r="K301" s="423">
        <v>307.41269565217402</v>
      </c>
      <c r="L301" s="424"/>
      <c r="M301" s="421"/>
    </row>
    <row r="302" spans="1:13" ht="13.2" x14ac:dyDescent="0.25">
      <c r="A302" s="450" t="s">
        <v>707</v>
      </c>
      <c r="B302" s="451" t="s">
        <v>404</v>
      </c>
      <c r="C302" s="452" t="s">
        <v>1558</v>
      </c>
      <c r="D302" s="453">
        <v>334.29669565217387</v>
      </c>
      <c r="E302" s="453">
        <v>345.98539130434784</v>
      </c>
      <c r="F302" s="453">
        <v>220.57737565217394</v>
      </c>
      <c r="G302" s="453">
        <v>307.41269565217402</v>
      </c>
      <c r="H302" s="422">
        <v>334.29669565217387</v>
      </c>
      <c r="I302" s="422">
        <v>345.98539130434784</v>
      </c>
      <c r="J302" s="422">
        <v>220.57737565217394</v>
      </c>
      <c r="K302" s="423">
        <v>307.41269565217402</v>
      </c>
      <c r="L302" s="424"/>
      <c r="M302" s="421"/>
    </row>
    <row r="303" spans="1:13" ht="13.2" x14ac:dyDescent="0.25">
      <c r="A303" s="450" t="s">
        <v>708</v>
      </c>
      <c r="B303" s="451" t="s">
        <v>404</v>
      </c>
      <c r="C303" s="452" t="s">
        <v>1558</v>
      </c>
      <c r="D303" s="453">
        <v>334.29669565217387</v>
      </c>
      <c r="E303" s="453">
        <v>345.98539130434784</v>
      </c>
      <c r="F303" s="453">
        <v>220.57737565217394</v>
      </c>
      <c r="G303" s="453">
        <v>307.41269565217402</v>
      </c>
      <c r="H303" s="422">
        <v>334.29669565217387</v>
      </c>
      <c r="I303" s="422">
        <v>345.98539130434784</v>
      </c>
      <c r="J303" s="422">
        <v>220.57737565217394</v>
      </c>
      <c r="K303" s="423">
        <v>307.41269565217402</v>
      </c>
      <c r="L303" s="424"/>
      <c r="M303" s="421"/>
    </row>
    <row r="304" spans="1:13" ht="13.2" x14ac:dyDescent="0.25">
      <c r="A304" s="450" t="s">
        <v>709</v>
      </c>
      <c r="B304" s="451" t="s">
        <v>404</v>
      </c>
      <c r="C304" s="452" t="s">
        <v>1559</v>
      </c>
      <c r="D304" s="453">
        <v>332.56355730447603</v>
      </c>
      <c r="E304" s="453">
        <v>344.19165371372355</v>
      </c>
      <c r="F304" s="453">
        <v>219.433807338908</v>
      </c>
      <c r="G304" s="453">
        <v>305.81893556320711</v>
      </c>
      <c r="H304" s="422">
        <v>332.56355730447603</v>
      </c>
      <c r="I304" s="422">
        <v>344.19165371372355</v>
      </c>
      <c r="J304" s="422">
        <v>219.433807338908</v>
      </c>
      <c r="K304" s="423">
        <v>305.81893556320711</v>
      </c>
      <c r="L304" s="424"/>
      <c r="M304" s="421"/>
    </row>
    <row r="305" spans="1:13" ht="13.2" x14ac:dyDescent="0.25">
      <c r="A305" s="450" t="s">
        <v>710</v>
      </c>
      <c r="B305" s="451" t="s">
        <v>404</v>
      </c>
      <c r="C305" s="452" t="s">
        <v>1559</v>
      </c>
      <c r="D305" s="453">
        <v>332.56355730447603</v>
      </c>
      <c r="E305" s="453">
        <v>344.19165371372355</v>
      </c>
      <c r="F305" s="453">
        <v>219.433807338908</v>
      </c>
      <c r="G305" s="453">
        <v>305.81893556320711</v>
      </c>
      <c r="H305" s="422">
        <v>332.56355730447603</v>
      </c>
      <c r="I305" s="422">
        <v>344.19165371372355</v>
      </c>
      <c r="J305" s="422">
        <v>219.433807338908</v>
      </c>
      <c r="K305" s="423">
        <v>305.81893556320711</v>
      </c>
      <c r="L305" s="424"/>
      <c r="M305" s="421"/>
    </row>
    <row r="306" spans="1:13" ht="13.2" x14ac:dyDescent="0.25">
      <c r="A306" s="450" t="s">
        <v>711</v>
      </c>
      <c r="B306" s="451" t="s">
        <v>404</v>
      </c>
      <c r="C306" s="452" t="s">
        <v>1560</v>
      </c>
      <c r="D306" s="453">
        <v>332.81465193370155</v>
      </c>
      <c r="E306" s="453">
        <v>344.45152787543935</v>
      </c>
      <c r="F306" s="453">
        <v>219.59948589653436</v>
      </c>
      <c r="G306" s="453">
        <v>306.04983726770473</v>
      </c>
      <c r="H306" s="422">
        <v>332.81465193370155</v>
      </c>
      <c r="I306" s="422">
        <v>344.45152787543935</v>
      </c>
      <c r="J306" s="422">
        <v>219.59948589653436</v>
      </c>
      <c r="K306" s="423">
        <v>306.04983726770473</v>
      </c>
      <c r="L306" s="424"/>
      <c r="M306" s="421"/>
    </row>
    <row r="307" spans="1:13" ht="13.2" x14ac:dyDescent="0.25">
      <c r="A307" s="450" t="s">
        <v>712</v>
      </c>
      <c r="B307" s="451" t="s">
        <v>404</v>
      </c>
      <c r="C307" s="452" t="s">
        <v>1561</v>
      </c>
      <c r="D307" s="453">
        <v>327.68929104859319</v>
      </c>
      <c r="E307" s="453">
        <v>339.14695856777485</v>
      </c>
      <c r="F307" s="453">
        <v>216.21764375447569</v>
      </c>
      <c r="G307" s="453">
        <v>301.3366557544756</v>
      </c>
      <c r="H307" s="422">
        <v>327.68929104859319</v>
      </c>
      <c r="I307" s="422">
        <v>339.14695856777485</v>
      </c>
      <c r="J307" s="422">
        <v>216.21764375447569</v>
      </c>
      <c r="K307" s="423">
        <v>301.3366557544756</v>
      </c>
      <c r="L307" s="424"/>
      <c r="M307" s="421"/>
    </row>
    <row r="308" spans="1:13" ht="13.2" x14ac:dyDescent="0.25">
      <c r="A308" s="450" t="s">
        <v>713</v>
      </c>
      <c r="B308" s="451" t="s">
        <v>404</v>
      </c>
      <c r="C308" s="452" t="s">
        <v>1439</v>
      </c>
      <c r="D308" s="453">
        <v>327.49708873379859</v>
      </c>
      <c r="E308" s="453">
        <v>338.94803589232311</v>
      </c>
      <c r="F308" s="453">
        <v>216.09082382851449</v>
      </c>
      <c r="G308" s="453">
        <v>301.15991026919244</v>
      </c>
      <c r="H308" s="422">
        <v>327.49708873379859</v>
      </c>
      <c r="I308" s="422">
        <v>338.94803589232311</v>
      </c>
      <c r="J308" s="422">
        <v>216.09082382851449</v>
      </c>
      <c r="K308" s="423">
        <v>301.15991026919244</v>
      </c>
      <c r="L308" s="424"/>
      <c r="M308" s="421"/>
    </row>
    <row r="309" spans="1:13" ht="13.2" x14ac:dyDescent="0.25">
      <c r="A309" s="450" t="s">
        <v>714</v>
      </c>
      <c r="B309" s="451" t="s">
        <v>404</v>
      </c>
      <c r="C309" s="452" t="s">
        <v>1562</v>
      </c>
      <c r="D309" s="453">
        <v>333.02657142857157</v>
      </c>
      <c r="E309" s="453">
        <v>344.6708571428573</v>
      </c>
      <c r="F309" s="453">
        <v>219.73931571428579</v>
      </c>
      <c r="G309" s="453">
        <v>306.24471428571439</v>
      </c>
      <c r="H309" s="422">
        <v>333.02657142857157</v>
      </c>
      <c r="I309" s="422">
        <v>344.6708571428573</v>
      </c>
      <c r="J309" s="422">
        <v>219.73931571428579</v>
      </c>
      <c r="K309" s="423">
        <v>306.24471428571439</v>
      </c>
      <c r="L309" s="424"/>
      <c r="M309" s="421"/>
    </row>
    <row r="310" spans="1:13" ht="13.2" x14ac:dyDescent="0.25">
      <c r="A310" s="450" t="s">
        <v>715</v>
      </c>
      <c r="B310" s="451" t="s">
        <v>404</v>
      </c>
      <c r="C310" s="452" t="s">
        <v>1562</v>
      </c>
      <c r="D310" s="453">
        <v>333.02657142857157</v>
      </c>
      <c r="E310" s="453">
        <v>344.6708571428573</v>
      </c>
      <c r="F310" s="453">
        <v>219.73931571428579</v>
      </c>
      <c r="G310" s="453">
        <v>306.24471428571439</v>
      </c>
      <c r="H310" s="422">
        <v>333.02657142857157</v>
      </c>
      <c r="I310" s="422">
        <v>344.6708571428573</v>
      </c>
      <c r="J310" s="422">
        <v>219.73931571428579</v>
      </c>
      <c r="K310" s="423">
        <v>306.24471428571439</v>
      </c>
      <c r="L310" s="424"/>
      <c r="M310" s="421"/>
    </row>
    <row r="311" spans="1:13" ht="13.2" x14ac:dyDescent="0.25">
      <c r="A311" s="450" t="s">
        <v>716</v>
      </c>
      <c r="B311" s="451" t="s">
        <v>405</v>
      </c>
      <c r="C311" s="452" t="s">
        <v>1563</v>
      </c>
      <c r="D311" s="453">
        <v>324.99206218144747</v>
      </c>
      <c r="E311" s="453">
        <v>336.35542099898055</v>
      </c>
      <c r="F311" s="453">
        <v>214.43794424566772</v>
      </c>
      <c r="G311" s="453">
        <v>298.85633690112132</v>
      </c>
      <c r="H311" s="422">
        <v>324.99206218144747</v>
      </c>
      <c r="I311" s="422">
        <v>336.35542099898055</v>
      </c>
      <c r="J311" s="422">
        <v>214.43794424566772</v>
      </c>
      <c r="K311" s="423">
        <v>298.85633690112132</v>
      </c>
      <c r="L311" s="424"/>
      <c r="M311" s="421"/>
    </row>
    <row r="312" spans="1:13" ht="13.2" x14ac:dyDescent="0.25">
      <c r="A312" s="450" t="s">
        <v>717</v>
      </c>
      <c r="B312" s="451" t="s">
        <v>405</v>
      </c>
      <c r="C312" s="452" t="s">
        <v>1564</v>
      </c>
      <c r="D312" s="453">
        <v>321.98029317269078</v>
      </c>
      <c r="E312" s="453">
        <v>333.23834538152607</v>
      </c>
      <c r="F312" s="453">
        <v>212.45070323293174</v>
      </c>
      <c r="G312" s="453">
        <v>296.08677309236947</v>
      </c>
      <c r="H312" s="422">
        <v>321.98029317269078</v>
      </c>
      <c r="I312" s="422">
        <v>333.23834538152607</v>
      </c>
      <c r="J312" s="422">
        <v>212.45070323293174</v>
      </c>
      <c r="K312" s="423">
        <v>296.08677309236947</v>
      </c>
      <c r="L312" s="424"/>
      <c r="M312" s="421"/>
    </row>
    <row r="313" spans="1:13" ht="13.2" x14ac:dyDescent="0.25">
      <c r="A313" s="450" t="s">
        <v>718</v>
      </c>
      <c r="B313" s="451" t="s">
        <v>405</v>
      </c>
      <c r="C313" s="452" t="s">
        <v>1563</v>
      </c>
      <c r="D313" s="453">
        <v>324.99206218144747</v>
      </c>
      <c r="E313" s="453">
        <v>336.35542099898055</v>
      </c>
      <c r="F313" s="453">
        <v>214.43794424566772</v>
      </c>
      <c r="G313" s="453">
        <v>298.85633690112132</v>
      </c>
      <c r="H313" s="422">
        <v>324.99206218144747</v>
      </c>
      <c r="I313" s="422">
        <v>336.35542099898055</v>
      </c>
      <c r="J313" s="422">
        <v>214.43794424566772</v>
      </c>
      <c r="K313" s="423">
        <v>298.85633690112132</v>
      </c>
      <c r="L313" s="424"/>
      <c r="M313" s="421"/>
    </row>
    <row r="314" spans="1:13" ht="13.2" x14ac:dyDescent="0.25">
      <c r="A314" s="450" t="s">
        <v>719</v>
      </c>
      <c r="B314" s="451" t="s">
        <v>405</v>
      </c>
      <c r="C314" s="452" t="s">
        <v>1565</v>
      </c>
      <c r="D314" s="453">
        <v>328.98171428571436</v>
      </c>
      <c r="E314" s="453">
        <v>340.48457142857154</v>
      </c>
      <c r="F314" s="453">
        <v>217.0704171428572</v>
      </c>
      <c r="G314" s="453">
        <v>302.52514285714284</v>
      </c>
      <c r="H314" s="422">
        <v>328.98171428571436</v>
      </c>
      <c r="I314" s="422">
        <v>340.48457142857154</v>
      </c>
      <c r="J314" s="422">
        <v>217.0704171428572</v>
      </c>
      <c r="K314" s="423">
        <v>302.52514285714284</v>
      </c>
      <c r="L314" s="424"/>
      <c r="M314" s="421"/>
    </row>
    <row r="315" spans="1:13" ht="13.2" x14ac:dyDescent="0.25">
      <c r="A315" s="450" t="s">
        <v>720</v>
      </c>
      <c r="B315" s="451" t="s">
        <v>405</v>
      </c>
      <c r="C315" s="452" t="s">
        <v>1566</v>
      </c>
      <c r="D315" s="453">
        <v>317.49601799100458</v>
      </c>
      <c r="E315" s="453">
        <v>328.59727736131936</v>
      </c>
      <c r="F315" s="453">
        <v>209.49186557721143</v>
      </c>
      <c r="G315" s="453">
        <v>291.96312143928037</v>
      </c>
      <c r="H315" s="422">
        <v>317.49601799100458</v>
      </c>
      <c r="I315" s="422">
        <v>328.59727736131936</v>
      </c>
      <c r="J315" s="422">
        <v>209.49186557721143</v>
      </c>
      <c r="K315" s="423">
        <v>291.96312143928037</v>
      </c>
      <c r="L315" s="424"/>
      <c r="M315" s="421"/>
    </row>
    <row r="316" spans="1:13" ht="13.2" x14ac:dyDescent="0.25">
      <c r="A316" s="450" t="s">
        <v>721</v>
      </c>
      <c r="B316" s="451" t="s">
        <v>405</v>
      </c>
      <c r="C316" s="452" t="s">
        <v>1567</v>
      </c>
      <c r="D316" s="453">
        <v>323.02924912978619</v>
      </c>
      <c r="E316" s="453">
        <v>334.32397812033821</v>
      </c>
      <c r="F316" s="453">
        <v>213.14283078070613</v>
      </c>
      <c r="G316" s="453">
        <v>297.05137245151673</v>
      </c>
      <c r="H316" s="422">
        <v>323.02924912978619</v>
      </c>
      <c r="I316" s="422">
        <v>334.32397812033821</v>
      </c>
      <c r="J316" s="422">
        <v>213.14283078070613</v>
      </c>
      <c r="K316" s="423">
        <v>297.05137245151673</v>
      </c>
      <c r="L316" s="424"/>
      <c r="M316" s="421"/>
    </row>
    <row r="317" spans="1:13" ht="13.2" x14ac:dyDescent="0.25">
      <c r="A317" s="450" t="s">
        <v>722</v>
      </c>
      <c r="B317" s="451" t="s">
        <v>405</v>
      </c>
      <c r="C317" s="452" t="s">
        <v>1555</v>
      </c>
      <c r="D317" s="453">
        <v>321.72190683544301</v>
      </c>
      <c r="E317" s="453">
        <v>332.97092455696207</v>
      </c>
      <c r="F317" s="453">
        <v>212.28021342278475</v>
      </c>
      <c r="G317" s="453">
        <v>295.84916607594937</v>
      </c>
      <c r="H317" s="422">
        <v>321.72190683544301</v>
      </c>
      <c r="I317" s="422">
        <v>332.97092455696207</v>
      </c>
      <c r="J317" s="422">
        <v>212.28021342278475</v>
      </c>
      <c r="K317" s="423">
        <v>295.84916607594937</v>
      </c>
      <c r="L317" s="424"/>
      <c r="M317" s="421"/>
    </row>
    <row r="318" spans="1:13" ht="13.2" x14ac:dyDescent="0.25">
      <c r="A318" s="450" t="s">
        <v>723</v>
      </c>
      <c r="B318" s="451" t="s">
        <v>405</v>
      </c>
      <c r="C318" s="452" t="s">
        <v>1568</v>
      </c>
      <c r="D318" s="453">
        <v>322.45783189873407</v>
      </c>
      <c r="E318" s="453">
        <v>333.73258126582272</v>
      </c>
      <c r="F318" s="453">
        <v>212.7657953063291</v>
      </c>
      <c r="G318" s="453">
        <v>296.52590835443033</v>
      </c>
      <c r="H318" s="422">
        <v>322.45783189873407</v>
      </c>
      <c r="I318" s="422">
        <v>333.73258126582272</v>
      </c>
      <c r="J318" s="422">
        <v>212.7657953063291</v>
      </c>
      <c r="K318" s="423">
        <v>296.52590835443033</v>
      </c>
      <c r="L318" s="424"/>
      <c r="M318" s="421"/>
    </row>
    <row r="319" spans="1:13" ht="13.2" x14ac:dyDescent="0.25">
      <c r="A319" s="450" t="s">
        <v>724</v>
      </c>
      <c r="B319" s="451" t="s">
        <v>405</v>
      </c>
      <c r="C319" s="452" t="s">
        <v>1568</v>
      </c>
      <c r="D319" s="453">
        <v>322.45783189873407</v>
      </c>
      <c r="E319" s="453">
        <v>333.73258126582272</v>
      </c>
      <c r="F319" s="453">
        <v>212.7657953063291</v>
      </c>
      <c r="G319" s="453">
        <v>296.52590835443033</v>
      </c>
      <c r="H319" s="422">
        <v>322.45783189873407</v>
      </c>
      <c r="I319" s="422">
        <v>333.73258126582272</v>
      </c>
      <c r="J319" s="422">
        <v>212.7657953063291</v>
      </c>
      <c r="K319" s="423">
        <v>296.52590835443033</v>
      </c>
      <c r="L319" s="424"/>
      <c r="M319" s="421"/>
    </row>
    <row r="320" spans="1:13" ht="13.2" x14ac:dyDescent="0.25">
      <c r="A320" s="450" t="s">
        <v>725</v>
      </c>
      <c r="B320" s="451" t="s">
        <v>405</v>
      </c>
      <c r="C320" s="452" t="s">
        <v>1569</v>
      </c>
      <c r="D320" s="453">
        <v>330.01622756253062</v>
      </c>
      <c r="E320" s="453">
        <v>341.55525649828343</v>
      </c>
      <c r="F320" s="453">
        <v>217.75301504659157</v>
      </c>
      <c r="G320" s="453">
        <v>303.47646101029926</v>
      </c>
      <c r="H320" s="422">
        <v>330.01622756253062</v>
      </c>
      <c r="I320" s="422">
        <v>341.55525649828343</v>
      </c>
      <c r="J320" s="422">
        <v>217.75301504659157</v>
      </c>
      <c r="K320" s="423">
        <v>303.47646101029926</v>
      </c>
      <c r="L320" s="424"/>
      <c r="M320" s="421"/>
    </row>
    <row r="321" spans="1:13" ht="13.2" x14ac:dyDescent="0.25">
      <c r="A321" s="450" t="s">
        <v>726</v>
      </c>
      <c r="B321" s="451" t="s">
        <v>405</v>
      </c>
      <c r="C321" s="452" t="s">
        <v>1570</v>
      </c>
      <c r="D321" s="453">
        <v>323.76536582914576</v>
      </c>
      <c r="E321" s="453">
        <v>335.08583316582917</v>
      </c>
      <c r="F321" s="453">
        <v>213.62853911055274</v>
      </c>
      <c r="G321" s="453">
        <v>297.72829095477385</v>
      </c>
      <c r="H321" s="422">
        <v>323.76536582914576</v>
      </c>
      <c r="I321" s="422">
        <v>335.08583316582917</v>
      </c>
      <c r="J321" s="422">
        <v>213.62853911055274</v>
      </c>
      <c r="K321" s="423">
        <v>297.72829095477385</v>
      </c>
      <c r="L321" s="424"/>
      <c r="M321" s="421"/>
    </row>
    <row r="322" spans="1:13" ht="13.2" x14ac:dyDescent="0.25">
      <c r="A322" s="450" t="s">
        <v>727</v>
      </c>
      <c r="B322" s="451" t="s">
        <v>405</v>
      </c>
      <c r="C322" s="452" t="s">
        <v>1570</v>
      </c>
      <c r="D322" s="453">
        <v>323.76536582914576</v>
      </c>
      <c r="E322" s="453">
        <v>335.08583316582917</v>
      </c>
      <c r="F322" s="453">
        <v>213.62853911055274</v>
      </c>
      <c r="G322" s="453">
        <v>297.72829095477385</v>
      </c>
      <c r="H322" s="422">
        <v>323.76536582914576</v>
      </c>
      <c r="I322" s="422">
        <v>335.08583316582917</v>
      </c>
      <c r="J322" s="422">
        <v>213.62853911055274</v>
      </c>
      <c r="K322" s="423">
        <v>297.72829095477385</v>
      </c>
      <c r="L322" s="424"/>
      <c r="M322" s="421"/>
    </row>
    <row r="323" spans="1:13" ht="13.2" x14ac:dyDescent="0.25">
      <c r="A323" s="450" t="s">
        <v>728</v>
      </c>
      <c r="B323" s="451" t="s">
        <v>405</v>
      </c>
      <c r="C323" s="452" t="s">
        <v>1570</v>
      </c>
      <c r="D323" s="453">
        <v>323.76536582914576</v>
      </c>
      <c r="E323" s="453">
        <v>335.08583316582917</v>
      </c>
      <c r="F323" s="453">
        <v>213.62853911055274</v>
      </c>
      <c r="G323" s="453">
        <v>297.72829095477385</v>
      </c>
      <c r="H323" s="422">
        <v>323.76536582914576</v>
      </c>
      <c r="I323" s="422">
        <v>335.08583316582917</v>
      </c>
      <c r="J323" s="422">
        <v>213.62853911055274</v>
      </c>
      <c r="K323" s="423">
        <v>297.72829095477385</v>
      </c>
      <c r="L323" s="424"/>
      <c r="M323" s="421"/>
    </row>
    <row r="324" spans="1:13" ht="13.2" x14ac:dyDescent="0.25">
      <c r="A324" s="450" t="s">
        <v>729</v>
      </c>
      <c r="B324" s="451" t="s">
        <v>405</v>
      </c>
      <c r="C324" s="452" t="s">
        <v>1571</v>
      </c>
      <c r="D324" s="453">
        <v>321.23361924257932</v>
      </c>
      <c r="E324" s="453">
        <v>332.46556397134088</v>
      </c>
      <c r="F324" s="453">
        <v>211.95802897645865</v>
      </c>
      <c r="G324" s="453">
        <v>295.40014636642798</v>
      </c>
      <c r="H324" s="422">
        <v>321.23361924257932</v>
      </c>
      <c r="I324" s="422">
        <v>332.46556397134088</v>
      </c>
      <c r="J324" s="422">
        <v>211.95802897645865</v>
      </c>
      <c r="K324" s="423">
        <v>295.40014636642798</v>
      </c>
      <c r="L324" s="424"/>
      <c r="M324" s="421"/>
    </row>
    <row r="325" spans="1:13" ht="13.2" x14ac:dyDescent="0.25">
      <c r="A325" s="450" t="s">
        <v>730</v>
      </c>
      <c r="B325" s="451" t="s">
        <v>405</v>
      </c>
      <c r="C325" s="452" t="s">
        <v>1572</v>
      </c>
      <c r="D325" s="453">
        <v>314.30144827586207</v>
      </c>
      <c r="E325" s="453">
        <v>325.29100940438866</v>
      </c>
      <c r="F325" s="453">
        <v>207.38400805642632</v>
      </c>
      <c r="G325" s="453">
        <v>289.02545768025072</v>
      </c>
      <c r="H325" s="422">
        <v>314.30144827586207</v>
      </c>
      <c r="I325" s="422">
        <v>325.29100940438866</v>
      </c>
      <c r="J325" s="422">
        <v>207.38400805642632</v>
      </c>
      <c r="K325" s="423">
        <v>289.02545768025072</v>
      </c>
      <c r="L325" s="424"/>
      <c r="M325" s="421"/>
    </row>
    <row r="326" spans="1:13" ht="13.2" x14ac:dyDescent="0.25">
      <c r="A326" s="450" t="s">
        <v>731</v>
      </c>
      <c r="B326" s="451" t="s">
        <v>405</v>
      </c>
      <c r="C326" s="452" t="s">
        <v>1573</v>
      </c>
      <c r="D326" s="453">
        <v>324.25573366834186</v>
      </c>
      <c r="E326" s="453">
        <v>335.59334673366845</v>
      </c>
      <c r="F326" s="453">
        <v>213.95209615577895</v>
      </c>
      <c r="G326" s="453">
        <v>298.17922361809053</v>
      </c>
      <c r="H326" s="422">
        <v>324.25573366834186</v>
      </c>
      <c r="I326" s="422">
        <v>335.59334673366845</v>
      </c>
      <c r="J326" s="422">
        <v>213.95209615577895</v>
      </c>
      <c r="K326" s="423">
        <v>298.17922361809053</v>
      </c>
      <c r="L326" s="424"/>
      <c r="M326" s="421"/>
    </row>
    <row r="327" spans="1:13" ht="13.2" x14ac:dyDescent="0.25">
      <c r="A327" s="450" t="s">
        <v>732</v>
      </c>
      <c r="B327" s="451" t="s">
        <v>405</v>
      </c>
      <c r="C327" s="452" t="s">
        <v>1573</v>
      </c>
      <c r="D327" s="453">
        <v>324.25573366834186</v>
      </c>
      <c r="E327" s="453">
        <v>335.59334673366845</v>
      </c>
      <c r="F327" s="453">
        <v>213.95209615577895</v>
      </c>
      <c r="G327" s="453">
        <v>298.17922361809053</v>
      </c>
      <c r="H327" s="422">
        <v>324.25573366834186</v>
      </c>
      <c r="I327" s="422">
        <v>335.59334673366845</v>
      </c>
      <c r="J327" s="422">
        <v>213.95209615577895</v>
      </c>
      <c r="K327" s="423">
        <v>298.17922361809053</v>
      </c>
      <c r="L327" s="424"/>
      <c r="M327" s="421"/>
    </row>
    <row r="328" spans="1:13" ht="13.2" x14ac:dyDescent="0.25">
      <c r="A328" s="450" t="s">
        <v>733</v>
      </c>
      <c r="B328" s="451" t="s">
        <v>405</v>
      </c>
      <c r="C328" s="452" t="s">
        <v>1574</v>
      </c>
      <c r="D328" s="453">
        <v>320.98295456814776</v>
      </c>
      <c r="E328" s="453">
        <v>332.20613479780309</v>
      </c>
      <c r="F328" s="453">
        <v>211.79263411382917</v>
      </c>
      <c r="G328" s="453">
        <v>295.16964003994002</v>
      </c>
      <c r="H328" s="422">
        <v>320.98295456814776</v>
      </c>
      <c r="I328" s="422">
        <v>332.20613479780309</v>
      </c>
      <c r="J328" s="422">
        <v>211.79263411382917</v>
      </c>
      <c r="K328" s="423">
        <v>295.16964003994002</v>
      </c>
      <c r="L328" s="424"/>
      <c r="M328" s="421"/>
    </row>
    <row r="329" spans="1:13" ht="13.2" x14ac:dyDescent="0.25">
      <c r="A329" s="450" t="s">
        <v>734</v>
      </c>
      <c r="B329" s="451" t="s">
        <v>405</v>
      </c>
      <c r="C329" s="452" t="s">
        <v>1575</v>
      </c>
      <c r="D329" s="453">
        <v>320.34755578093302</v>
      </c>
      <c r="E329" s="453">
        <v>331.54851926977693</v>
      </c>
      <c r="F329" s="453">
        <v>211.37338199797153</v>
      </c>
      <c r="G329" s="453">
        <v>294.58533975659225</v>
      </c>
      <c r="H329" s="422">
        <v>320.34755578093302</v>
      </c>
      <c r="I329" s="422">
        <v>331.54851926977693</v>
      </c>
      <c r="J329" s="422">
        <v>211.37338199797153</v>
      </c>
      <c r="K329" s="423">
        <v>294.58533975659225</v>
      </c>
      <c r="L329" s="424"/>
      <c r="M329" s="421"/>
    </row>
    <row r="330" spans="1:13" ht="13.2" x14ac:dyDescent="0.25">
      <c r="A330" s="450" t="s">
        <v>735</v>
      </c>
      <c r="B330" s="451" t="s">
        <v>405</v>
      </c>
      <c r="C330" s="452" t="s">
        <v>1576</v>
      </c>
      <c r="D330" s="453">
        <v>318.5882649006623</v>
      </c>
      <c r="E330" s="453">
        <v>329.72771472236371</v>
      </c>
      <c r="F330" s="453">
        <v>210.21255758532863</v>
      </c>
      <c r="G330" s="453">
        <v>292.96753031074883</v>
      </c>
      <c r="H330" s="422">
        <v>318.5882649006623</v>
      </c>
      <c r="I330" s="422">
        <v>329.72771472236371</v>
      </c>
      <c r="J330" s="422">
        <v>210.21255758532863</v>
      </c>
      <c r="K330" s="423">
        <v>292.96753031074883</v>
      </c>
      <c r="L330" s="424"/>
      <c r="M330" s="421"/>
    </row>
    <row r="331" spans="1:13" ht="13.2" x14ac:dyDescent="0.25">
      <c r="A331" s="450" t="s">
        <v>736</v>
      </c>
      <c r="B331" s="451" t="s">
        <v>405</v>
      </c>
      <c r="C331" s="452" t="s">
        <v>1570</v>
      </c>
      <c r="D331" s="453">
        <v>323.76536582914576</v>
      </c>
      <c r="E331" s="453">
        <v>335.08583316582917</v>
      </c>
      <c r="F331" s="453">
        <v>213.62853911055274</v>
      </c>
      <c r="G331" s="453">
        <v>297.72829095477385</v>
      </c>
      <c r="H331" s="422">
        <v>323.76536582914576</v>
      </c>
      <c r="I331" s="422">
        <v>335.08583316582917</v>
      </c>
      <c r="J331" s="422">
        <v>213.62853911055274</v>
      </c>
      <c r="K331" s="423">
        <v>297.72829095477385</v>
      </c>
      <c r="L331" s="424"/>
      <c r="M331" s="421"/>
    </row>
    <row r="332" spans="1:13" ht="13.2" x14ac:dyDescent="0.25">
      <c r="A332" s="450" t="s">
        <v>737</v>
      </c>
      <c r="B332" s="451" t="s">
        <v>405</v>
      </c>
      <c r="C332" s="452" t="s">
        <v>1576</v>
      </c>
      <c r="D332" s="453">
        <v>318.5882649006623</v>
      </c>
      <c r="E332" s="453">
        <v>329.72771472236371</v>
      </c>
      <c r="F332" s="453">
        <v>210.21255758532863</v>
      </c>
      <c r="G332" s="453">
        <v>292.96753031074883</v>
      </c>
      <c r="H332" s="422">
        <v>318.5882649006623</v>
      </c>
      <c r="I332" s="422">
        <v>329.72771472236371</v>
      </c>
      <c r="J332" s="422">
        <v>210.21255758532863</v>
      </c>
      <c r="K332" s="423">
        <v>292.96753031074883</v>
      </c>
      <c r="L332" s="424"/>
      <c r="M332" s="421"/>
    </row>
    <row r="333" spans="1:13" ht="13.2" x14ac:dyDescent="0.25">
      <c r="A333" s="450" t="s">
        <v>738</v>
      </c>
      <c r="B333" s="451" t="s">
        <v>405</v>
      </c>
      <c r="C333" s="452" t="s">
        <v>1577</v>
      </c>
      <c r="D333" s="453">
        <v>325.08618784530393</v>
      </c>
      <c r="E333" s="453">
        <v>336.45283776996467</v>
      </c>
      <c r="F333" s="453">
        <v>214.50005072827724</v>
      </c>
      <c r="G333" s="453">
        <v>298.94289301858339</v>
      </c>
      <c r="H333" s="422">
        <v>325.08618784530393</v>
      </c>
      <c r="I333" s="422">
        <v>336.45283776996467</v>
      </c>
      <c r="J333" s="422">
        <v>214.50005072827724</v>
      </c>
      <c r="K333" s="423">
        <v>298.94289301858339</v>
      </c>
      <c r="L333" s="424"/>
      <c r="M333" s="421"/>
    </row>
    <row r="334" spans="1:13" ht="13.2" x14ac:dyDescent="0.25">
      <c r="A334" s="450" t="s">
        <v>739</v>
      </c>
      <c r="B334" s="451" t="s">
        <v>405</v>
      </c>
      <c r="C334" s="452" t="s">
        <v>1555</v>
      </c>
      <c r="D334" s="453">
        <v>321.72190683544301</v>
      </c>
      <c r="E334" s="453">
        <v>332.97092455696207</v>
      </c>
      <c r="F334" s="453">
        <v>212.28021342278475</v>
      </c>
      <c r="G334" s="453">
        <v>295.84916607594937</v>
      </c>
      <c r="H334" s="422">
        <v>321.72190683544301</v>
      </c>
      <c r="I334" s="422">
        <v>332.97092455696207</v>
      </c>
      <c r="J334" s="422">
        <v>212.28021342278475</v>
      </c>
      <c r="K334" s="423">
        <v>295.84916607594937</v>
      </c>
      <c r="L334" s="424"/>
      <c r="M334" s="421"/>
    </row>
    <row r="335" spans="1:13" ht="13.2" x14ac:dyDescent="0.25">
      <c r="A335" s="450" t="s">
        <v>740</v>
      </c>
      <c r="B335" s="451" t="s">
        <v>405</v>
      </c>
      <c r="C335" s="452" t="s">
        <v>1573</v>
      </c>
      <c r="D335" s="453">
        <v>324.25573366834186</v>
      </c>
      <c r="E335" s="453">
        <v>335.59334673366845</v>
      </c>
      <c r="F335" s="453">
        <v>213.95209615577895</v>
      </c>
      <c r="G335" s="453">
        <v>298.17922361809053</v>
      </c>
      <c r="H335" s="422">
        <v>324.25573366834186</v>
      </c>
      <c r="I335" s="422">
        <v>335.59334673366845</v>
      </c>
      <c r="J335" s="422">
        <v>213.95209615577895</v>
      </c>
      <c r="K335" s="423">
        <v>298.17922361809053</v>
      </c>
      <c r="L335" s="424"/>
      <c r="M335" s="421"/>
    </row>
    <row r="336" spans="1:13" ht="13.2" x14ac:dyDescent="0.25">
      <c r="A336" s="450" t="s">
        <v>741</v>
      </c>
      <c r="B336" s="451" t="s">
        <v>405</v>
      </c>
      <c r="C336" s="452" t="s">
        <v>1568</v>
      </c>
      <c r="D336" s="453">
        <v>322.45783189873407</v>
      </c>
      <c r="E336" s="453">
        <v>333.73258126582272</v>
      </c>
      <c r="F336" s="453">
        <v>212.7657953063291</v>
      </c>
      <c r="G336" s="453">
        <v>296.52590835443033</v>
      </c>
      <c r="H336" s="422">
        <v>322.45783189873407</v>
      </c>
      <c r="I336" s="422">
        <v>333.73258126582272</v>
      </c>
      <c r="J336" s="422">
        <v>212.7657953063291</v>
      </c>
      <c r="K336" s="423">
        <v>296.52590835443033</v>
      </c>
      <c r="L336" s="424"/>
      <c r="M336" s="421"/>
    </row>
    <row r="337" spans="1:13" ht="13.2" x14ac:dyDescent="0.25">
      <c r="A337" s="450" t="s">
        <v>742</v>
      </c>
      <c r="B337" s="451" t="s">
        <v>405</v>
      </c>
      <c r="C337" s="452" t="s">
        <v>1572</v>
      </c>
      <c r="D337" s="453">
        <v>314.30144827586207</v>
      </c>
      <c r="E337" s="453">
        <v>325.29100940438866</v>
      </c>
      <c r="F337" s="453">
        <v>207.38400805642632</v>
      </c>
      <c r="G337" s="453">
        <v>289.02545768025072</v>
      </c>
      <c r="H337" s="422">
        <v>314.30144827586207</v>
      </c>
      <c r="I337" s="422">
        <v>325.29100940438866</v>
      </c>
      <c r="J337" s="422">
        <v>207.38400805642632</v>
      </c>
      <c r="K337" s="423">
        <v>289.02545768025072</v>
      </c>
      <c r="L337" s="424"/>
      <c r="M337" s="421"/>
    </row>
    <row r="338" spans="1:13" ht="13.2" x14ac:dyDescent="0.25">
      <c r="A338" s="450" t="s">
        <v>743</v>
      </c>
      <c r="B338" s="451" t="s">
        <v>406</v>
      </c>
      <c r="C338" s="452" t="s">
        <v>1578</v>
      </c>
      <c r="D338" s="453">
        <v>328.96805464480872</v>
      </c>
      <c r="E338" s="453">
        <v>340.47043417784408</v>
      </c>
      <c r="F338" s="453">
        <v>217.06140416790856</v>
      </c>
      <c r="G338" s="453">
        <v>302.51258171882762</v>
      </c>
      <c r="H338" s="422">
        <v>328.96805464480872</v>
      </c>
      <c r="I338" s="422">
        <v>340.47043417784408</v>
      </c>
      <c r="J338" s="422">
        <v>217.06140416790856</v>
      </c>
      <c r="K338" s="423">
        <v>302.51258171882762</v>
      </c>
      <c r="L338" s="424"/>
      <c r="M338" s="421"/>
    </row>
    <row r="339" spans="1:13" ht="13.2" x14ac:dyDescent="0.25">
      <c r="A339" s="450" t="s">
        <v>744</v>
      </c>
      <c r="B339" s="451" t="s">
        <v>406</v>
      </c>
      <c r="C339" s="452" t="s">
        <v>1578</v>
      </c>
      <c r="D339" s="453">
        <v>328.96805464480872</v>
      </c>
      <c r="E339" s="453">
        <v>340.47043417784408</v>
      </c>
      <c r="F339" s="453">
        <v>217.06140416790856</v>
      </c>
      <c r="G339" s="453">
        <v>302.51258171882762</v>
      </c>
      <c r="H339" s="422">
        <v>328.96805464480872</v>
      </c>
      <c r="I339" s="422">
        <v>340.47043417784408</v>
      </c>
      <c r="J339" s="422">
        <v>217.06140416790856</v>
      </c>
      <c r="K339" s="423">
        <v>302.51258171882762</v>
      </c>
      <c r="L339" s="424"/>
      <c r="M339" s="421"/>
    </row>
    <row r="340" spans="1:13" ht="13.2" x14ac:dyDescent="0.25">
      <c r="A340" s="450" t="s">
        <v>745</v>
      </c>
      <c r="B340" s="451" t="s">
        <v>406</v>
      </c>
      <c r="C340" s="452" t="s">
        <v>1578</v>
      </c>
      <c r="D340" s="453">
        <v>328.96805464480872</v>
      </c>
      <c r="E340" s="453">
        <v>340.47043417784408</v>
      </c>
      <c r="F340" s="453">
        <v>217.06140416790856</v>
      </c>
      <c r="G340" s="453">
        <v>302.51258171882762</v>
      </c>
      <c r="H340" s="422">
        <v>328.96805464480872</v>
      </c>
      <c r="I340" s="422">
        <v>340.47043417784408</v>
      </c>
      <c r="J340" s="422">
        <v>217.06140416790856</v>
      </c>
      <c r="K340" s="423">
        <v>302.51258171882762</v>
      </c>
      <c r="L340" s="424"/>
      <c r="M340" s="421"/>
    </row>
    <row r="341" spans="1:13" ht="13.2" x14ac:dyDescent="0.25">
      <c r="A341" s="450" t="s">
        <v>746</v>
      </c>
      <c r="B341" s="451" t="s">
        <v>406</v>
      </c>
      <c r="C341" s="452" t="s">
        <v>1579</v>
      </c>
      <c r="D341" s="453">
        <v>324.37794610778445</v>
      </c>
      <c r="E341" s="453">
        <v>335.71983233532939</v>
      </c>
      <c r="F341" s="453">
        <v>214.03273499999997</v>
      </c>
      <c r="G341" s="453">
        <v>298.29160778443111</v>
      </c>
      <c r="H341" s="422">
        <v>324.37794610778445</v>
      </c>
      <c r="I341" s="422">
        <v>335.71983233532939</v>
      </c>
      <c r="J341" s="422">
        <v>214.03273499999997</v>
      </c>
      <c r="K341" s="423">
        <v>298.29160778443111</v>
      </c>
      <c r="L341" s="424"/>
      <c r="M341" s="421"/>
    </row>
    <row r="342" spans="1:13" ht="13.2" x14ac:dyDescent="0.25">
      <c r="A342" s="450" t="s">
        <v>747</v>
      </c>
      <c r="B342" s="451" t="s">
        <v>406</v>
      </c>
      <c r="C342" s="452" t="s">
        <v>1580</v>
      </c>
      <c r="D342" s="453">
        <v>327.41603503503507</v>
      </c>
      <c r="E342" s="453">
        <v>338.86414814814816</v>
      </c>
      <c r="F342" s="453">
        <v>216.03734255755757</v>
      </c>
      <c r="G342" s="453">
        <v>301.0853748748749</v>
      </c>
      <c r="H342" s="422">
        <v>327.41603503503507</v>
      </c>
      <c r="I342" s="422">
        <v>338.86414814814816</v>
      </c>
      <c r="J342" s="422">
        <v>216.03734255755757</v>
      </c>
      <c r="K342" s="423">
        <v>301.0853748748749</v>
      </c>
      <c r="L342" s="424"/>
      <c r="M342" s="421"/>
    </row>
    <row r="343" spans="1:13" ht="13.2" x14ac:dyDescent="0.25">
      <c r="A343" s="450" t="s">
        <v>748</v>
      </c>
      <c r="B343" s="451" t="s">
        <v>406</v>
      </c>
      <c r="C343" s="452" t="s">
        <v>1581</v>
      </c>
      <c r="D343" s="453">
        <v>322.94767911200813</v>
      </c>
      <c r="E343" s="453">
        <v>334.2395560040365</v>
      </c>
      <c r="F343" s="453">
        <v>213.08900882946529</v>
      </c>
      <c r="G343" s="453">
        <v>296.97636226034314</v>
      </c>
      <c r="H343" s="422">
        <v>322.94767911200813</v>
      </c>
      <c r="I343" s="422">
        <v>334.2395560040365</v>
      </c>
      <c r="J343" s="422">
        <v>213.08900882946529</v>
      </c>
      <c r="K343" s="423">
        <v>296.97636226034314</v>
      </c>
      <c r="L343" s="424"/>
      <c r="M343" s="421"/>
    </row>
    <row r="344" spans="1:13" ht="13.2" x14ac:dyDescent="0.25">
      <c r="A344" s="450" t="s">
        <v>749</v>
      </c>
      <c r="B344" s="451" t="s">
        <v>406</v>
      </c>
      <c r="C344" s="452" t="s">
        <v>1582</v>
      </c>
      <c r="D344" s="453">
        <v>326.67809840954266</v>
      </c>
      <c r="E344" s="453">
        <v>338.10040954274359</v>
      </c>
      <c r="F344" s="453">
        <v>215.55043339463217</v>
      </c>
      <c r="G344" s="453">
        <v>300.40678280318076</v>
      </c>
      <c r="H344" s="422">
        <v>326.67809840954266</v>
      </c>
      <c r="I344" s="422">
        <v>338.10040954274359</v>
      </c>
      <c r="J344" s="422">
        <v>215.55043339463217</v>
      </c>
      <c r="K344" s="423">
        <v>300.40678280318076</v>
      </c>
      <c r="L344" s="424"/>
      <c r="M344" s="421"/>
    </row>
    <row r="345" spans="1:13" ht="13.2" x14ac:dyDescent="0.25">
      <c r="A345" s="450" t="s">
        <v>750</v>
      </c>
      <c r="B345" s="451" t="s">
        <v>406</v>
      </c>
      <c r="C345" s="452" t="s">
        <v>1582</v>
      </c>
      <c r="D345" s="453">
        <v>326.67809840954266</v>
      </c>
      <c r="E345" s="453">
        <v>338.10040954274359</v>
      </c>
      <c r="F345" s="453">
        <v>215.55043339463217</v>
      </c>
      <c r="G345" s="453">
        <v>300.40678280318076</v>
      </c>
      <c r="H345" s="422">
        <v>326.67809840954266</v>
      </c>
      <c r="I345" s="422">
        <v>338.10040954274359</v>
      </c>
      <c r="J345" s="422">
        <v>215.55043339463217</v>
      </c>
      <c r="K345" s="423">
        <v>300.40678280318076</v>
      </c>
      <c r="L345" s="424"/>
      <c r="M345" s="421"/>
    </row>
    <row r="346" spans="1:13" ht="13.2" x14ac:dyDescent="0.25">
      <c r="A346" s="450" t="s">
        <v>751</v>
      </c>
      <c r="B346" s="451" t="s">
        <v>406</v>
      </c>
      <c r="C346" s="452" t="s">
        <v>1583</v>
      </c>
      <c r="D346" s="453">
        <v>326.33960540811216</v>
      </c>
      <c r="E346" s="453">
        <v>337.7500811216824</v>
      </c>
      <c r="F346" s="453">
        <v>215.32708719078616</v>
      </c>
      <c r="G346" s="453">
        <v>300.09551126690025</v>
      </c>
      <c r="H346" s="422">
        <v>326.33960540811216</v>
      </c>
      <c r="I346" s="422">
        <v>337.7500811216824</v>
      </c>
      <c r="J346" s="422">
        <v>215.32708719078616</v>
      </c>
      <c r="K346" s="423">
        <v>300.09551126690025</v>
      </c>
      <c r="L346" s="424"/>
      <c r="M346" s="421"/>
    </row>
    <row r="347" spans="1:13" ht="13.2" x14ac:dyDescent="0.25">
      <c r="A347" s="450" t="s">
        <v>752</v>
      </c>
      <c r="B347" s="451" t="s">
        <v>406</v>
      </c>
      <c r="C347" s="452" t="s">
        <v>1584</v>
      </c>
      <c r="D347" s="453">
        <v>327.33428797624936</v>
      </c>
      <c r="E347" s="453">
        <v>338.77954280059362</v>
      </c>
      <c r="F347" s="453">
        <v>215.98340379020289</v>
      </c>
      <c r="G347" s="453">
        <v>301.01020188025728</v>
      </c>
      <c r="H347" s="422">
        <v>327.33428797624936</v>
      </c>
      <c r="I347" s="422">
        <v>338.77954280059362</v>
      </c>
      <c r="J347" s="422">
        <v>215.98340379020289</v>
      </c>
      <c r="K347" s="423">
        <v>301.01020188025728</v>
      </c>
      <c r="L347" s="424"/>
      <c r="M347" s="421"/>
    </row>
    <row r="348" spans="1:13" ht="13.2" x14ac:dyDescent="0.25">
      <c r="A348" s="450" t="s">
        <v>753</v>
      </c>
      <c r="B348" s="451" t="s">
        <v>406</v>
      </c>
      <c r="C348" s="452" t="s">
        <v>1584</v>
      </c>
      <c r="D348" s="453">
        <v>327.33428797624936</v>
      </c>
      <c r="E348" s="453">
        <v>338.77954280059362</v>
      </c>
      <c r="F348" s="453">
        <v>215.98340379020289</v>
      </c>
      <c r="G348" s="453">
        <v>301.01020188025728</v>
      </c>
      <c r="H348" s="422">
        <v>327.33428797624936</v>
      </c>
      <c r="I348" s="422">
        <v>338.77954280059362</v>
      </c>
      <c r="J348" s="422">
        <v>215.98340379020289</v>
      </c>
      <c r="K348" s="423">
        <v>301.01020188025728</v>
      </c>
      <c r="L348" s="424"/>
      <c r="M348" s="421"/>
    </row>
    <row r="349" spans="1:13" ht="13.2" x14ac:dyDescent="0.25">
      <c r="A349" s="450" t="s">
        <v>754</v>
      </c>
      <c r="B349" s="451" t="s">
        <v>406</v>
      </c>
      <c r="C349" s="452" t="s">
        <v>1585</v>
      </c>
      <c r="D349" s="453">
        <v>318.65708720040794</v>
      </c>
      <c r="E349" s="453">
        <v>329.79894339622632</v>
      </c>
      <c r="F349" s="453">
        <v>210.25796827129011</v>
      </c>
      <c r="G349" s="453">
        <v>293.03081795002538</v>
      </c>
      <c r="H349" s="422">
        <v>318.65708720040794</v>
      </c>
      <c r="I349" s="422">
        <v>329.79894339622632</v>
      </c>
      <c r="J349" s="422">
        <v>210.25796827129011</v>
      </c>
      <c r="K349" s="423">
        <v>293.03081795002538</v>
      </c>
      <c r="L349" s="424"/>
      <c r="M349" s="421"/>
    </row>
    <row r="350" spans="1:13" ht="13.2" x14ac:dyDescent="0.25">
      <c r="A350" s="450" t="s">
        <v>755</v>
      </c>
      <c r="B350" s="451" t="s">
        <v>406</v>
      </c>
      <c r="C350" s="452" t="s">
        <v>1586</v>
      </c>
      <c r="D350" s="453">
        <v>325.94112530955908</v>
      </c>
      <c r="E350" s="453">
        <v>337.33766815255075</v>
      </c>
      <c r="F350" s="453">
        <v>215.06415999009411</v>
      </c>
      <c r="G350" s="453">
        <v>299.7290767706786</v>
      </c>
      <c r="H350" s="422">
        <v>325.94112530955908</v>
      </c>
      <c r="I350" s="422">
        <v>337.33766815255075</v>
      </c>
      <c r="J350" s="422">
        <v>215.06415999009411</v>
      </c>
      <c r="K350" s="423">
        <v>299.7290767706786</v>
      </c>
      <c r="L350" s="424"/>
      <c r="M350" s="421"/>
    </row>
    <row r="351" spans="1:13" ht="13.2" x14ac:dyDescent="0.25">
      <c r="A351" s="450" t="s">
        <v>756</v>
      </c>
      <c r="B351" s="451" t="s">
        <v>406</v>
      </c>
      <c r="C351" s="452" t="s">
        <v>1587</v>
      </c>
      <c r="D351" s="453">
        <v>319.3671501014199</v>
      </c>
      <c r="E351" s="453">
        <v>330.53383367139969</v>
      </c>
      <c r="F351" s="453">
        <v>210.72648564908721</v>
      </c>
      <c r="G351" s="453">
        <v>293.68377789046656</v>
      </c>
      <c r="H351" s="422">
        <v>319.3671501014199</v>
      </c>
      <c r="I351" s="422">
        <v>330.53383367139969</v>
      </c>
      <c r="J351" s="422">
        <v>210.72648564908721</v>
      </c>
      <c r="K351" s="423">
        <v>293.68377789046656</v>
      </c>
      <c r="L351" s="424"/>
      <c r="M351" s="421"/>
    </row>
    <row r="352" spans="1:13" ht="13.2" x14ac:dyDescent="0.25">
      <c r="A352" s="450" t="s">
        <v>757</v>
      </c>
      <c r="B352" s="451" t="s">
        <v>406</v>
      </c>
      <c r="C352" s="452" t="s">
        <v>1588</v>
      </c>
      <c r="D352" s="453">
        <v>321.15967767767762</v>
      </c>
      <c r="E352" s="453">
        <v>332.38903703703693</v>
      </c>
      <c r="F352" s="453">
        <v>211.90924047047031</v>
      </c>
      <c r="G352" s="453">
        <v>295.33215115115098</v>
      </c>
      <c r="H352" s="422">
        <v>321.15967767767762</v>
      </c>
      <c r="I352" s="422">
        <v>332.38903703703693</v>
      </c>
      <c r="J352" s="422">
        <v>211.90924047047031</v>
      </c>
      <c r="K352" s="423">
        <v>295.33215115115098</v>
      </c>
      <c r="L352" s="424"/>
      <c r="M352" s="421"/>
    </row>
    <row r="353" spans="1:13" ht="13.2" x14ac:dyDescent="0.25">
      <c r="A353" s="450" t="s">
        <v>758</v>
      </c>
      <c r="B353" s="451" t="s">
        <v>406</v>
      </c>
      <c r="C353" s="452" t="s">
        <v>1588</v>
      </c>
      <c r="D353" s="453">
        <v>321.15967767767762</v>
      </c>
      <c r="E353" s="453">
        <v>332.38903703703693</v>
      </c>
      <c r="F353" s="453">
        <v>211.90924047047031</v>
      </c>
      <c r="G353" s="453">
        <v>295.33215115115098</v>
      </c>
      <c r="H353" s="422">
        <v>321.15967767767762</v>
      </c>
      <c r="I353" s="422">
        <v>332.38903703703693</v>
      </c>
      <c r="J353" s="422">
        <v>211.90924047047031</v>
      </c>
      <c r="K353" s="423">
        <v>295.33215115115098</v>
      </c>
      <c r="L353" s="424"/>
      <c r="M353" s="421"/>
    </row>
    <row r="354" spans="1:13" ht="13.2" x14ac:dyDescent="0.25">
      <c r="A354" s="450" t="s">
        <v>759</v>
      </c>
      <c r="B354" s="451" t="s">
        <v>406</v>
      </c>
      <c r="C354" s="452" t="s">
        <v>1589</v>
      </c>
      <c r="D354" s="453">
        <v>324.03260377358487</v>
      </c>
      <c r="E354" s="453">
        <v>335.36241509433955</v>
      </c>
      <c r="F354" s="453">
        <v>213.80486943396221</v>
      </c>
      <c r="G354" s="453">
        <v>297.97403773584909</v>
      </c>
      <c r="H354" s="422">
        <v>324.03260377358487</v>
      </c>
      <c r="I354" s="422">
        <v>335.36241509433955</v>
      </c>
      <c r="J354" s="422">
        <v>213.80486943396221</v>
      </c>
      <c r="K354" s="423">
        <v>297.97403773584909</v>
      </c>
      <c r="L354" s="424"/>
      <c r="M354" s="421"/>
    </row>
    <row r="355" spans="1:13" ht="13.2" x14ac:dyDescent="0.25">
      <c r="A355" s="450" t="s">
        <v>760</v>
      </c>
      <c r="B355" s="451" t="s">
        <v>406</v>
      </c>
      <c r="C355" s="452" t="s">
        <v>1590</v>
      </c>
      <c r="D355" s="453">
        <v>320.66804987531174</v>
      </c>
      <c r="E355" s="453">
        <v>331.8802194513716</v>
      </c>
      <c r="F355" s="453">
        <v>211.58485206982547</v>
      </c>
      <c r="G355" s="453">
        <v>294.88005985037398</v>
      </c>
      <c r="H355" s="422">
        <v>320.66804987531174</v>
      </c>
      <c r="I355" s="422">
        <v>331.8802194513716</v>
      </c>
      <c r="J355" s="422">
        <v>211.58485206982547</v>
      </c>
      <c r="K355" s="423">
        <v>294.88005985037398</v>
      </c>
      <c r="L355" s="424"/>
      <c r="M355" s="421"/>
    </row>
    <row r="356" spans="1:13" ht="13.2" x14ac:dyDescent="0.25">
      <c r="A356" s="450" t="s">
        <v>761</v>
      </c>
      <c r="B356" s="451" t="s">
        <v>406</v>
      </c>
      <c r="C356" s="452" t="s">
        <v>1463</v>
      </c>
      <c r="D356" s="453">
        <v>319.44224624624633</v>
      </c>
      <c r="E356" s="453">
        <v>330.61155555555553</v>
      </c>
      <c r="F356" s="453">
        <v>210.77603597597599</v>
      </c>
      <c r="G356" s="453">
        <v>293.7528348348348</v>
      </c>
      <c r="H356" s="422">
        <v>319.44224624624633</v>
      </c>
      <c r="I356" s="422">
        <v>330.61155555555553</v>
      </c>
      <c r="J356" s="422">
        <v>210.77603597597599</v>
      </c>
      <c r="K356" s="423">
        <v>293.7528348348348</v>
      </c>
      <c r="L356" s="424"/>
      <c r="M356" s="421"/>
    </row>
    <row r="357" spans="1:13" ht="13.2" x14ac:dyDescent="0.25">
      <c r="A357" s="450" t="s">
        <v>762</v>
      </c>
      <c r="B357" s="451" t="s">
        <v>407</v>
      </c>
      <c r="C357" s="452" t="s">
        <v>1591</v>
      </c>
      <c r="D357" s="453">
        <v>332.26249290953547</v>
      </c>
      <c r="E357" s="453">
        <v>343.88006259168725</v>
      </c>
      <c r="F357" s="453">
        <v>219.23515747188273</v>
      </c>
      <c r="G357" s="453">
        <v>305.5420826405869</v>
      </c>
      <c r="H357" s="422">
        <v>332.26249290953547</v>
      </c>
      <c r="I357" s="422">
        <v>343.88006259168725</v>
      </c>
      <c r="J357" s="422">
        <v>219.23515747188273</v>
      </c>
      <c r="K357" s="423">
        <v>305.5420826405869</v>
      </c>
      <c r="L357" s="424"/>
      <c r="M357" s="421"/>
    </row>
    <row r="358" spans="1:13" ht="13.2" x14ac:dyDescent="0.25">
      <c r="A358" s="450" t="s">
        <v>763</v>
      </c>
      <c r="B358" s="451" t="s">
        <v>407</v>
      </c>
      <c r="C358" s="452" t="s">
        <v>1591</v>
      </c>
      <c r="D358" s="453">
        <v>332.26249290953547</v>
      </c>
      <c r="E358" s="453">
        <v>343.88006259168725</v>
      </c>
      <c r="F358" s="453">
        <v>219.23515747188273</v>
      </c>
      <c r="G358" s="453">
        <v>305.5420826405869</v>
      </c>
      <c r="H358" s="422">
        <v>332.26249290953547</v>
      </c>
      <c r="I358" s="422">
        <v>343.88006259168725</v>
      </c>
      <c r="J358" s="422">
        <v>219.23515747188273</v>
      </c>
      <c r="K358" s="423">
        <v>305.5420826405869</v>
      </c>
      <c r="L358" s="424"/>
      <c r="M358" s="421"/>
    </row>
    <row r="359" spans="1:13" ht="13.2" x14ac:dyDescent="0.25">
      <c r="A359" s="450" t="s">
        <v>764</v>
      </c>
      <c r="B359" s="451" t="s">
        <v>407</v>
      </c>
      <c r="C359" s="452" t="s">
        <v>1591</v>
      </c>
      <c r="D359" s="453">
        <v>332.26249290953547</v>
      </c>
      <c r="E359" s="453">
        <v>343.88006259168725</v>
      </c>
      <c r="F359" s="453">
        <v>219.23515747188273</v>
      </c>
      <c r="G359" s="453">
        <v>305.5420826405869</v>
      </c>
      <c r="H359" s="422">
        <v>332.26249290953547</v>
      </c>
      <c r="I359" s="422">
        <v>343.88006259168725</v>
      </c>
      <c r="J359" s="422">
        <v>219.23515747188273</v>
      </c>
      <c r="K359" s="423">
        <v>305.5420826405869</v>
      </c>
      <c r="L359" s="424"/>
      <c r="M359" s="421"/>
    </row>
    <row r="360" spans="1:13" ht="13.2" x14ac:dyDescent="0.25">
      <c r="A360" s="450" t="s">
        <v>765</v>
      </c>
      <c r="B360" s="451" t="s">
        <v>407</v>
      </c>
      <c r="C360" s="452" t="s">
        <v>1592</v>
      </c>
      <c r="D360" s="453">
        <v>324.79999899949973</v>
      </c>
      <c r="E360" s="453">
        <v>336.15664232116052</v>
      </c>
      <c r="F360" s="453">
        <v>214.31121612306148</v>
      </c>
      <c r="G360" s="453">
        <v>298.67971935967972</v>
      </c>
      <c r="H360" s="422">
        <v>324.79999899949973</v>
      </c>
      <c r="I360" s="422">
        <v>336.15664232116052</v>
      </c>
      <c r="J360" s="422">
        <v>214.31121612306148</v>
      </c>
      <c r="K360" s="423">
        <v>298.67971935967972</v>
      </c>
      <c r="L360" s="424"/>
      <c r="M360" s="421"/>
    </row>
    <row r="361" spans="1:13" ht="13.2" x14ac:dyDescent="0.25">
      <c r="A361" s="450" t="s">
        <v>766</v>
      </c>
      <c r="B361" s="451" t="s">
        <v>407</v>
      </c>
      <c r="C361" s="452" t="s">
        <v>1592</v>
      </c>
      <c r="D361" s="453">
        <v>324.79999899949973</v>
      </c>
      <c r="E361" s="453">
        <v>336.15664232116052</v>
      </c>
      <c r="F361" s="453">
        <v>214.31121612306148</v>
      </c>
      <c r="G361" s="453">
        <v>298.67971935967972</v>
      </c>
      <c r="H361" s="422">
        <v>324.79999899949973</v>
      </c>
      <c r="I361" s="422">
        <v>336.15664232116052</v>
      </c>
      <c r="J361" s="422">
        <v>214.31121612306148</v>
      </c>
      <c r="K361" s="423">
        <v>298.67971935967972</v>
      </c>
      <c r="L361" s="424"/>
      <c r="M361" s="421"/>
    </row>
    <row r="362" spans="1:13" ht="13.2" x14ac:dyDescent="0.25">
      <c r="A362" s="450" t="s">
        <v>767</v>
      </c>
      <c r="B362" s="451" t="s">
        <v>407</v>
      </c>
      <c r="C362" s="452" t="s">
        <v>1593</v>
      </c>
      <c r="D362" s="453">
        <v>330.10550227157989</v>
      </c>
      <c r="E362" s="453">
        <v>341.64765270065618</v>
      </c>
      <c r="F362" s="453">
        <v>217.81192074709739</v>
      </c>
      <c r="G362" s="453">
        <v>303.55855628470454</v>
      </c>
      <c r="H362" s="422">
        <v>330.10550227157989</v>
      </c>
      <c r="I362" s="422">
        <v>341.64765270065618</v>
      </c>
      <c r="J362" s="422">
        <v>217.81192074709739</v>
      </c>
      <c r="K362" s="423">
        <v>303.55855628470454</v>
      </c>
      <c r="L362" s="424"/>
      <c r="M362" s="421"/>
    </row>
    <row r="363" spans="1:13" ht="13.2" x14ac:dyDescent="0.25">
      <c r="A363" s="450" t="s">
        <v>768</v>
      </c>
      <c r="B363" s="451" t="s">
        <v>407</v>
      </c>
      <c r="C363" s="452" t="s">
        <v>1594</v>
      </c>
      <c r="D363" s="453">
        <v>313.64726624737943</v>
      </c>
      <c r="E363" s="453">
        <v>324.61395387840656</v>
      </c>
      <c r="F363" s="453">
        <v>206.95236228511533</v>
      </c>
      <c r="G363" s="453">
        <v>288.42388469601667</v>
      </c>
      <c r="H363" s="422">
        <v>313.64726624737943</v>
      </c>
      <c r="I363" s="422">
        <v>324.61395387840656</v>
      </c>
      <c r="J363" s="422">
        <v>206.95236228511533</v>
      </c>
      <c r="K363" s="423">
        <v>288.42388469601667</v>
      </c>
      <c r="L363" s="424"/>
      <c r="M363" s="421"/>
    </row>
    <row r="364" spans="1:13" ht="13.2" x14ac:dyDescent="0.25">
      <c r="A364" s="450" t="s">
        <v>769</v>
      </c>
      <c r="B364" s="451" t="s">
        <v>407</v>
      </c>
      <c r="C364" s="452" t="s">
        <v>1595</v>
      </c>
      <c r="D364" s="453">
        <v>322.09702928870286</v>
      </c>
      <c r="E364" s="453">
        <v>333.35916317991638</v>
      </c>
      <c r="F364" s="453">
        <v>212.52772866108791</v>
      </c>
      <c r="G364" s="453">
        <v>296.19412133891217</v>
      </c>
      <c r="H364" s="422">
        <v>322.09702928870286</v>
      </c>
      <c r="I364" s="422">
        <v>333.35916317991638</v>
      </c>
      <c r="J364" s="422">
        <v>212.52772866108791</v>
      </c>
      <c r="K364" s="423">
        <v>296.19412133891217</v>
      </c>
      <c r="L364" s="424"/>
      <c r="M364" s="421"/>
    </row>
    <row r="365" spans="1:13" ht="13.2" x14ac:dyDescent="0.25">
      <c r="A365" s="450" t="s">
        <v>770</v>
      </c>
      <c r="B365" s="451" t="s">
        <v>407</v>
      </c>
      <c r="C365" s="452" t="s">
        <v>1595</v>
      </c>
      <c r="D365" s="453">
        <v>322.09702928870286</v>
      </c>
      <c r="E365" s="453">
        <v>333.35916317991638</v>
      </c>
      <c r="F365" s="453">
        <v>212.52772866108791</v>
      </c>
      <c r="G365" s="453">
        <v>296.19412133891217</v>
      </c>
      <c r="H365" s="422">
        <v>322.09702928870286</v>
      </c>
      <c r="I365" s="422">
        <v>333.35916317991638</v>
      </c>
      <c r="J365" s="422">
        <v>212.52772866108791</v>
      </c>
      <c r="K365" s="423">
        <v>296.19412133891217</v>
      </c>
      <c r="L365" s="424"/>
      <c r="M365" s="421"/>
    </row>
    <row r="366" spans="1:13" ht="13.2" x14ac:dyDescent="0.25">
      <c r="A366" s="450" t="s">
        <v>771</v>
      </c>
      <c r="B366" s="451" t="s">
        <v>407</v>
      </c>
      <c r="C366" s="452" t="s">
        <v>1595</v>
      </c>
      <c r="D366" s="453">
        <v>322.09702928870286</v>
      </c>
      <c r="E366" s="453">
        <v>333.35916317991638</v>
      </c>
      <c r="F366" s="453">
        <v>212.52772866108791</v>
      </c>
      <c r="G366" s="453">
        <v>296.19412133891217</v>
      </c>
      <c r="H366" s="422">
        <v>322.09702928870286</v>
      </c>
      <c r="I366" s="422">
        <v>333.35916317991638</v>
      </c>
      <c r="J366" s="422">
        <v>212.52772866108791</v>
      </c>
      <c r="K366" s="423">
        <v>296.19412133891217</v>
      </c>
      <c r="L366" s="424"/>
      <c r="M366" s="421"/>
    </row>
    <row r="367" spans="1:13" ht="13.2" x14ac:dyDescent="0.25">
      <c r="A367" s="450" t="s">
        <v>772</v>
      </c>
      <c r="B367" s="451" t="s">
        <v>407</v>
      </c>
      <c r="C367" s="452" t="s">
        <v>1593</v>
      </c>
      <c r="D367" s="453">
        <v>330.10550227157989</v>
      </c>
      <c r="E367" s="453">
        <v>341.64765270065618</v>
      </c>
      <c r="F367" s="453">
        <v>217.81192074709739</v>
      </c>
      <c r="G367" s="453">
        <v>303.55855628470454</v>
      </c>
      <c r="H367" s="422">
        <v>330.10550227157989</v>
      </c>
      <c r="I367" s="422">
        <v>341.64765270065618</v>
      </c>
      <c r="J367" s="422">
        <v>217.81192074709739</v>
      </c>
      <c r="K367" s="423">
        <v>303.55855628470454</v>
      </c>
      <c r="L367" s="424"/>
      <c r="M367" s="421"/>
    </row>
    <row r="368" spans="1:13" ht="13.2" x14ac:dyDescent="0.25">
      <c r="A368" s="450" t="s">
        <v>773</v>
      </c>
      <c r="B368" s="451" t="s">
        <v>407</v>
      </c>
      <c r="C368" s="452" t="s">
        <v>1593</v>
      </c>
      <c r="D368" s="453">
        <v>330.10550227157989</v>
      </c>
      <c r="E368" s="453">
        <v>341.64765270065618</v>
      </c>
      <c r="F368" s="453">
        <v>217.81192074709739</v>
      </c>
      <c r="G368" s="453">
        <v>303.55855628470454</v>
      </c>
      <c r="H368" s="422">
        <v>330.10550227157989</v>
      </c>
      <c r="I368" s="422">
        <v>341.64765270065618</v>
      </c>
      <c r="J368" s="422">
        <v>217.81192074709739</v>
      </c>
      <c r="K368" s="423">
        <v>303.55855628470454</v>
      </c>
      <c r="L368" s="424"/>
      <c r="M368" s="421"/>
    </row>
    <row r="369" spans="1:13" ht="13.2" x14ac:dyDescent="0.25">
      <c r="A369" s="450" t="s">
        <v>774</v>
      </c>
      <c r="B369" s="451" t="s">
        <v>407</v>
      </c>
      <c r="C369" s="452" t="s">
        <v>1596</v>
      </c>
      <c r="D369" s="453">
        <v>295.61096634093383</v>
      </c>
      <c r="E369" s="453">
        <v>305.94701411509243</v>
      </c>
      <c r="F369" s="453">
        <v>195.05155754614552</v>
      </c>
      <c r="G369" s="453">
        <v>271.8380564603691</v>
      </c>
      <c r="H369" s="422">
        <v>295.61096634093383</v>
      </c>
      <c r="I369" s="422">
        <v>305.94701411509243</v>
      </c>
      <c r="J369" s="422">
        <v>195.05155754614552</v>
      </c>
      <c r="K369" s="423">
        <v>271.8380564603691</v>
      </c>
      <c r="L369" s="424"/>
      <c r="M369" s="421"/>
    </row>
    <row r="370" spans="1:13" ht="13.2" x14ac:dyDescent="0.25">
      <c r="A370" s="450" t="s">
        <v>775</v>
      </c>
      <c r="B370" s="451" t="s">
        <v>407</v>
      </c>
      <c r="C370" s="452" t="s">
        <v>1597</v>
      </c>
      <c r="D370" s="453">
        <v>317.38033176838809</v>
      </c>
      <c r="E370" s="453">
        <v>328.47754616588412</v>
      </c>
      <c r="F370" s="453">
        <v>209.41553289514866</v>
      </c>
      <c r="G370" s="453">
        <v>291.85673865414708</v>
      </c>
      <c r="H370" s="422">
        <v>317.38033176838809</v>
      </c>
      <c r="I370" s="422">
        <v>328.47754616588412</v>
      </c>
      <c r="J370" s="422">
        <v>209.41553289514866</v>
      </c>
      <c r="K370" s="423">
        <v>291.85673865414708</v>
      </c>
      <c r="L370" s="424"/>
      <c r="M370" s="421"/>
    </row>
    <row r="371" spans="1:13" ht="13.2" x14ac:dyDescent="0.25">
      <c r="A371" s="450" t="s">
        <v>776</v>
      </c>
      <c r="B371" s="451" t="s">
        <v>407</v>
      </c>
      <c r="C371" s="452" t="s">
        <v>1546</v>
      </c>
      <c r="D371" s="453">
        <v>309.09305742369384</v>
      </c>
      <c r="E371" s="453">
        <v>319.90050698396266</v>
      </c>
      <c r="F371" s="453">
        <v>203.94738065183648</v>
      </c>
      <c r="G371" s="453">
        <v>284.23592343507505</v>
      </c>
      <c r="H371" s="422">
        <v>309.09305742369384</v>
      </c>
      <c r="I371" s="422">
        <v>319.90050698396266</v>
      </c>
      <c r="J371" s="422">
        <v>203.94738065183648</v>
      </c>
      <c r="K371" s="423">
        <v>284.23592343507505</v>
      </c>
      <c r="L371" s="424"/>
      <c r="M371" s="421"/>
    </row>
    <row r="372" spans="1:13" ht="13.2" x14ac:dyDescent="0.25">
      <c r="A372" s="450" t="s">
        <v>777</v>
      </c>
      <c r="B372" s="451" t="s">
        <v>407</v>
      </c>
      <c r="C372" s="452" t="s">
        <v>1598</v>
      </c>
      <c r="D372" s="453">
        <v>301.14338461538466</v>
      </c>
      <c r="E372" s="453">
        <v>311.67287358795051</v>
      </c>
      <c r="F372" s="453">
        <v>198.70198640129101</v>
      </c>
      <c r="G372" s="453">
        <v>276.92555997848314</v>
      </c>
      <c r="H372" s="422">
        <v>301.14338461538466</v>
      </c>
      <c r="I372" s="422">
        <v>311.67287358795051</v>
      </c>
      <c r="J372" s="422">
        <v>198.70198640129101</v>
      </c>
      <c r="K372" s="423">
        <v>276.92555997848314</v>
      </c>
      <c r="L372" s="424"/>
      <c r="M372" s="421"/>
    </row>
    <row r="373" spans="1:13" ht="13.2" x14ac:dyDescent="0.25">
      <c r="A373" s="450" t="s">
        <v>778</v>
      </c>
      <c r="B373" s="451" t="s">
        <v>408</v>
      </c>
      <c r="C373" s="452" t="s">
        <v>1599</v>
      </c>
      <c r="D373" s="453">
        <v>303.41957353745215</v>
      </c>
      <c r="E373" s="453">
        <v>314.02864953526523</v>
      </c>
      <c r="F373" s="453">
        <v>200.20387315472931</v>
      </c>
      <c r="G373" s="453">
        <v>279.01869874248217</v>
      </c>
      <c r="H373" s="422">
        <v>303.41957353745215</v>
      </c>
      <c r="I373" s="422">
        <v>314.02864953526523</v>
      </c>
      <c r="J373" s="422">
        <v>200.20387315472931</v>
      </c>
      <c r="K373" s="423">
        <v>279.01869874248217</v>
      </c>
      <c r="L373" s="424"/>
      <c r="M373" s="421"/>
    </row>
    <row r="374" spans="1:13" ht="13.2" x14ac:dyDescent="0.25">
      <c r="A374" s="450" t="s">
        <v>779</v>
      </c>
      <c r="B374" s="451" t="s">
        <v>408</v>
      </c>
      <c r="C374" s="452" t="s">
        <v>1549</v>
      </c>
      <c r="D374" s="453">
        <v>318.09565199797674</v>
      </c>
      <c r="E374" s="453">
        <v>329.21787759231154</v>
      </c>
      <c r="F374" s="453">
        <v>209.88751919069298</v>
      </c>
      <c r="G374" s="453">
        <v>292.51453313100649</v>
      </c>
      <c r="H374" s="422">
        <v>318.09565199797674</v>
      </c>
      <c r="I374" s="422">
        <v>329.21787759231154</v>
      </c>
      <c r="J374" s="422">
        <v>209.88751919069298</v>
      </c>
      <c r="K374" s="423">
        <v>292.51453313100649</v>
      </c>
      <c r="L374" s="424"/>
      <c r="M374" s="421"/>
    </row>
    <row r="375" spans="1:13" ht="13.2" x14ac:dyDescent="0.25">
      <c r="A375" s="450" t="s">
        <v>780</v>
      </c>
      <c r="B375" s="451" t="s">
        <v>408</v>
      </c>
      <c r="C375" s="452" t="s">
        <v>1600</v>
      </c>
      <c r="D375" s="453">
        <v>308.74430212765947</v>
      </c>
      <c r="E375" s="453">
        <v>319.53955744680843</v>
      </c>
      <c r="F375" s="453">
        <v>203.71726312765955</v>
      </c>
      <c r="G375" s="453">
        <v>283.91521489361702</v>
      </c>
      <c r="H375" s="422">
        <v>308.74430212765947</v>
      </c>
      <c r="I375" s="422">
        <v>319.53955744680843</v>
      </c>
      <c r="J375" s="422">
        <v>203.71726312765955</v>
      </c>
      <c r="K375" s="423">
        <v>283.91521489361702</v>
      </c>
      <c r="L375" s="424"/>
      <c r="M375" s="421"/>
    </row>
    <row r="376" spans="1:13" ht="13.2" x14ac:dyDescent="0.25">
      <c r="A376" s="450" t="s">
        <v>781</v>
      </c>
      <c r="B376" s="451" t="s">
        <v>408</v>
      </c>
      <c r="C376" s="452" t="s">
        <v>1601</v>
      </c>
      <c r="D376" s="453">
        <v>305.17762249864802</v>
      </c>
      <c r="E376" s="453">
        <v>315.84816873985943</v>
      </c>
      <c r="F376" s="453">
        <v>201.36387811790161</v>
      </c>
      <c r="G376" s="453">
        <v>280.63536614386169</v>
      </c>
      <c r="H376" s="422">
        <v>305.17762249864802</v>
      </c>
      <c r="I376" s="422">
        <v>315.84816873985943</v>
      </c>
      <c r="J376" s="422">
        <v>201.36387811790161</v>
      </c>
      <c r="K376" s="423">
        <v>280.63536614386169</v>
      </c>
      <c r="L376" s="424"/>
      <c r="M376" s="421"/>
    </row>
    <row r="377" spans="1:13" ht="13.2" x14ac:dyDescent="0.25">
      <c r="A377" s="450" t="s">
        <v>782</v>
      </c>
      <c r="B377" s="451" t="s">
        <v>408</v>
      </c>
      <c r="C377" s="452" t="s">
        <v>1597</v>
      </c>
      <c r="D377" s="453">
        <v>317.23883443708604</v>
      </c>
      <c r="E377" s="453">
        <v>328.33110137544577</v>
      </c>
      <c r="F377" s="453">
        <v>209.32216939378498</v>
      </c>
      <c r="G377" s="453">
        <v>291.72662047885882</v>
      </c>
      <c r="H377" s="422">
        <v>317.23883443708604</v>
      </c>
      <c r="I377" s="422">
        <v>328.33110137544577</v>
      </c>
      <c r="J377" s="422">
        <v>209.32216939378498</v>
      </c>
      <c r="K377" s="423">
        <v>291.72662047885882</v>
      </c>
      <c r="L377" s="424"/>
      <c r="M377" s="421"/>
    </row>
    <row r="378" spans="1:13" ht="13.2" x14ac:dyDescent="0.25">
      <c r="A378" s="450" t="s">
        <v>783</v>
      </c>
      <c r="B378" s="451" t="s">
        <v>408</v>
      </c>
      <c r="C378" s="452" t="s">
        <v>1597</v>
      </c>
      <c r="D378" s="453">
        <v>317.23883443708604</v>
      </c>
      <c r="E378" s="453">
        <v>328.33110137544577</v>
      </c>
      <c r="F378" s="453">
        <v>209.32216939378498</v>
      </c>
      <c r="G378" s="453">
        <v>291.72662047885882</v>
      </c>
      <c r="H378" s="422">
        <v>317.23883443708604</v>
      </c>
      <c r="I378" s="422">
        <v>328.33110137544577</v>
      </c>
      <c r="J378" s="422">
        <v>209.32216939378498</v>
      </c>
      <c r="K378" s="423">
        <v>291.72662047885882</v>
      </c>
      <c r="L378" s="424"/>
      <c r="M378" s="421"/>
    </row>
    <row r="379" spans="1:13" ht="13.2" x14ac:dyDescent="0.25">
      <c r="A379" s="450" t="s">
        <v>784</v>
      </c>
      <c r="B379" s="451" t="s">
        <v>408</v>
      </c>
      <c r="C379" s="452" t="s">
        <v>1597</v>
      </c>
      <c r="D379" s="453">
        <v>317.23883443708604</v>
      </c>
      <c r="E379" s="453">
        <v>328.33110137544577</v>
      </c>
      <c r="F379" s="453">
        <v>209.32216939378498</v>
      </c>
      <c r="G379" s="453">
        <v>291.72662047885882</v>
      </c>
      <c r="H379" s="422">
        <v>317.23883443708604</v>
      </c>
      <c r="I379" s="422">
        <v>328.33110137544577</v>
      </c>
      <c r="J379" s="422">
        <v>209.32216939378498</v>
      </c>
      <c r="K379" s="423">
        <v>291.72662047885882</v>
      </c>
      <c r="L379" s="424"/>
      <c r="M379" s="421"/>
    </row>
    <row r="380" spans="1:13" ht="13.2" x14ac:dyDescent="0.25">
      <c r="A380" s="450" t="s">
        <v>785</v>
      </c>
      <c r="B380" s="451" t="s">
        <v>408</v>
      </c>
      <c r="C380" s="452" t="s">
        <v>1602</v>
      </c>
      <c r="D380" s="453">
        <v>308.22082672233807</v>
      </c>
      <c r="E380" s="453">
        <v>318.99777870563656</v>
      </c>
      <c r="F380" s="453">
        <v>203.37186087682664</v>
      </c>
      <c r="G380" s="453">
        <v>283.43383716075152</v>
      </c>
      <c r="H380" s="422">
        <v>308.22082672233807</v>
      </c>
      <c r="I380" s="422">
        <v>318.99777870563656</v>
      </c>
      <c r="J380" s="422">
        <v>203.37186087682664</v>
      </c>
      <c r="K380" s="423">
        <v>283.43383716075152</v>
      </c>
      <c r="L380" s="424"/>
      <c r="M380" s="421"/>
    </row>
    <row r="381" spans="1:13" ht="13.2" x14ac:dyDescent="0.25">
      <c r="A381" s="450" t="s">
        <v>786</v>
      </c>
      <c r="B381" s="451" t="s">
        <v>408</v>
      </c>
      <c r="C381" s="452" t="s">
        <v>1603</v>
      </c>
      <c r="D381" s="453">
        <v>301.74070588235281</v>
      </c>
      <c r="E381" s="453">
        <v>312.29108021390368</v>
      </c>
      <c r="F381" s="453">
        <v>199.09611401069515</v>
      </c>
      <c r="G381" s="453">
        <v>277.47484491978599</v>
      </c>
      <c r="H381" s="422">
        <v>301.74070588235281</v>
      </c>
      <c r="I381" s="422">
        <v>312.29108021390368</v>
      </c>
      <c r="J381" s="422">
        <v>199.09611401069515</v>
      </c>
      <c r="K381" s="423">
        <v>277.47484491978599</v>
      </c>
      <c r="L381" s="424"/>
      <c r="M381" s="421"/>
    </row>
    <row r="382" spans="1:13" ht="13.2" x14ac:dyDescent="0.25">
      <c r="A382" s="450" t="s">
        <v>787</v>
      </c>
      <c r="B382" s="451" t="s">
        <v>408</v>
      </c>
      <c r="C382" s="452" t="s">
        <v>1604</v>
      </c>
      <c r="D382" s="453">
        <v>311.54617692705648</v>
      </c>
      <c r="E382" s="453">
        <v>322.43939989653393</v>
      </c>
      <c r="F382" s="453">
        <v>205.56601065700985</v>
      </c>
      <c r="G382" s="453">
        <v>286.49176409725817</v>
      </c>
      <c r="H382" s="422">
        <v>311.54617692705648</v>
      </c>
      <c r="I382" s="422">
        <v>322.43939989653393</v>
      </c>
      <c r="J382" s="422">
        <v>205.56601065700985</v>
      </c>
      <c r="K382" s="423">
        <v>286.49176409725817</v>
      </c>
      <c r="L382" s="424"/>
      <c r="M382" s="421"/>
    </row>
    <row r="383" spans="1:13" ht="13.2" x14ac:dyDescent="0.25">
      <c r="A383" s="450" t="s">
        <v>788</v>
      </c>
      <c r="B383" s="451" t="s">
        <v>408</v>
      </c>
      <c r="C383" s="452" t="s">
        <v>1605</v>
      </c>
      <c r="D383" s="453">
        <v>301.17443678160924</v>
      </c>
      <c r="E383" s="453">
        <v>311.70501149425291</v>
      </c>
      <c r="F383" s="453">
        <v>198.7224754022989</v>
      </c>
      <c r="G383" s="453">
        <v>276.95411494252869</v>
      </c>
      <c r="H383" s="422">
        <v>301.17443678160924</v>
      </c>
      <c r="I383" s="422">
        <v>311.70501149425291</v>
      </c>
      <c r="J383" s="422">
        <v>198.7224754022989</v>
      </c>
      <c r="K383" s="423">
        <v>276.95411494252869</v>
      </c>
      <c r="L383" s="424"/>
      <c r="M383" s="421"/>
    </row>
    <row r="384" spans="1:13" ht="13.2" x14ac:dyDescent="0.25">
      <c r="A384" s="450" t="s">
        <v>789</v>
      </c>
      <c r="B384" s="451" t="s">
        <v>408</v>
      </c>
      <c r="C384" s="452" t="s">
        <v>1562</v>
      </c>
      <c r="D384" s="453">
        <v>306.10084590860794</v>
      </c>
      <c r="E384" s="453">
        <v>316.80367268862915</v>
      </c>
      <c r="F384" s="453">
        <v>201.97304416578109</v>
      </c>
      <c r="G384" s="453">
        <v>281.48434431455894</v>
      </c>
      <c r="H384" s="422">
        <v>306.10084590860794</v>
      </c>
      <c r="I384" s="422">
        <v>316.80367268862915</v>
      </c>
      <c r="J384" s="422">
        <v>201.97304416578109</v>
      </c>
      <c r="K384" s="423">
        <v>281.48434431455894</v>
      </c>
      <c r="L384" s="424"/>
      <c r="M384" s="421"/>
    </row>
    <row r="385" spans="1:13" ht="13.2" x14ac:dyDescent="0.25">
      <c r="A385" s="450" t="s">
        <v>790</v>
      </c>
      <c r="B385" s="451" t="s">
        <v>404</v>
      </c>
      <c r="C385" s="452" t="s">
        <v>395</v>
      </c>
      <c r="D385" s="453">
        <v>327.49708873379859</v>
      </c>
      <c r="E385" s="453">
        <v>338.94803589232311</v>
      </c>
      <c r="F385" s="453">
        <v>216.09082382851449</v>
      </c>
      <c r="G385" s="453">
        <v>301.15991026919244</v>
      </c>
      <c r="H385" s="422">
        <v>327.49708873379859</v>
      </c>
      <c r="I385" s="422">
        <v>338.94803589232311</v>
      </c>
      <c r="J385" s="422">
        <v>216.09082382851449</v>
      </c>
      <c r="K385" s="423">
        <v>301.15991026919244</v>
      </c>
      <c r="L385" s="424"/>
      <c r="M385" s="421"/>
    </row>
    <row r="386" spans="1:13" ht="13.2" x14ac:dyDescent="0.25">
      <c r="A386" s="450" t="s">
        <v>791</v>
      </c>
      <c r="B386" s="451" t="s">
        <v>404</v>
      </c>
      <c r="C386" s="452" t="s">
        <v>1553</v>
      </c>
      <c r="D386" s="453">
        <v>337.43914285714288</v>
      </c>
      <c r="E386" s="453">
        <v>349.23771428571428</v>
      </c>
      <c r="F386" s="453">
        <v>222.65084142857145</v>
      </c>
      <c r="G386" s="453">
        <v>310.30242857142861</v>
      </c>
      <c r="H386" s="422">
        <v>337.43914285714288</v>
      </c>
      <c r="I386" s="422">
        <v>349.23771428571428</v>
      </c>
      <c r="J386" s="422">
        <v>222.65084142857145</v>
      </c>
      <c r="K386" s="423">
        <v>310.30242857142861</v>
      </c>
      <c r="L386" s="424"/>
      <c r="M386" s="421"/>
    </row>
    <row r="387" spans="1:13" ht="13.2" x14ac:dyDescent="0.25">
      <c r="A387" s="450" t="s">
        <v>792</v>
      </c>
      <c r="B387" s="451" t="s">
        <v>409</v>
      </c>
      <c r="C387" s="452" t="s">
        <v>1606</v>
      </c>
      <c r="D387" s="453">
        <v>341.01351535836181</v>
      </c>
      <c r="E387" s="453">
        <v>352.93706484641643</v>
      </c>
      <c r="F387" s="453">
        <v>225.0093023890785</v>
      </c>
      <c r="G387" s="453">
        <v>313.58935153583627</v>
      </c>
      <c r="H387" s="422">
        <v>341.01351535836181</v>
      </c>
      <c r="I387" s="422">
        <v>352.93706484641643</v>
      </c>
      <c r="J387" s="422">
        <v>225.0093023890785</v>
      </c>
      <c r="K387" s="423">
        <v>313.58935153583627</v>
      </c>
      <c r="L387" s="424"/>
      <c r="M387" s="421"/>
    </row>
    <row r="388" spans="1:13" ht="13.2" x14ac:dyDescent="0.25">
      <c r="A388" s="450" t="s">
        <v>793</v>
      </c>
      <c r="B388" s="451" t="s">
        <v>409</v>
      </c>
      <c r="C388" s="452" t="s">
        <v>1606</v>
      </c>
      <c r="D388" s="453">
        <v>341.01351535836181</v>
      </c>
      <c r="E388" s="453">
        <v>352.93706484641643</v>
      </c>
      <c r="F388" s="453">
        <v>225.0093023890785</v>
      </c>
      <c r="G388" s="453">
        <v>313.58935153583627</v>
      </c>
      <c r="H388" s="422">
        <v>341.01351535836181</v>
      </c>
      <c r="I388" s="422">
        <v>352.93706484641643</v>
      </c>
      <c r="J388" s="422">
        <v>225.0093023890785</v>
      </c>
      <c r="K388" s="423">
        <v>313.58935153583627</v>
      </c>
      <c r="L388" s="424"/>
      <c r="M388" s="421"/>
    </row>
    <row r="389" spans="1:13" ht="13.2" x14ac:dyDescent="0.25">
      <c r="A389" s="450" t="s">
        <v>794</v>
      </c>
      <c r="B389" s="451" t="s">
        <v>409</v>
      </c>
      <c r="C389" s="452" t="s">
        <v>1606</v>
      </c>
      <c r="D389" s="453">
        <v>341.01351535836181</v>
      </c>
      <c r="E389" s="453">
        <v>352.93706484641643</v>
      </c>
      <c r="F389" s="453">
        <v>225.0093023890785</v>
      </c>
      <c r="G389" s="453">
        <v>313.58935153583627</v>
      </c>
      <c r="H389" s="422">
        <v>341.01351535836181</v>
      </c>
      <c r="I389" s="422">
        <v>352.93706484641643</v>
      </c>
      <c r="J389" s="422">
        <v>225.0093023890785</v>
      </c>
      <c r="K389" s="423">
        <v>313.58935153583627</v>
      </c>
      <c r="L389" s="424"/>
      <c r="M389" s="421"/>
    </row>
    <row r="390" spans="1:13" ht="13.2" x14ac:dyDescent="0.25">
      <c r="A390" s="450" t="s">
        <v>795</v>
      </c>
      <c r="B390" s="451" t="s">
        <v>409</v>
      </c>
      <c r="C390" s="452" t="s">
        <v>1607</v>
      </c>
      <c r="D390" s="453">
        <v>335.22050123334986</v>
      </c>
      <c r="E390" s="453">
        <v>346.94149777997046</v>
      </c>
      <c r="F390" s="453">
        <v>221.18692583127776</v>
      </c>
      <c r="G390" s="453">
        <v>308.26220917612244</v>
      </c>
      <c r="H390" s="422">
        <v>335.22050123334986</v>
      </c>
      <c r="I390" s="422">
        <v>346.94149777997046</v>
      </c>
      <c r="J390" s="422">
        <v>221.18692583127776</v>
      </c>
      <c r="K390" s="423">
        <v>308.26220917612244</v>
      </c>
      <c r="L390" s="424"/>
      <c r="M390" s="421"/>
    </row>
    <row r="391" spans="1:13" ht="13.2" x14ac:dyDescent="0.25">
      <c r="A391" s="450" t="s">
        <v>796</v>
      </c>
      <c r="B391" s="451" t="s">
        <v>409</v>
      </c>
      <c r="C391" s="452" t="s">
        <v>1607</v>
      </c>
      <c r="D391" s="453">
        <v>335.22050123334986</v>
      </c>
      <c r="E391" s="453">
        <v>346.94149777997046</v>
      </c>
      <c r="F391" s="453">
        <v>221.18692583127776</v>
      </c>
      <c r="G391" s="453">
        <v>308.26220917612244</v>
      </c>
      <c r="H391" s="422">
        <v>335.22050123334986</v>
      </c>
      <c r="I391" s="422">
        <v>346.94149777997046</v>
      </c>
      <c r="J391" s="422">
        <v>221.18692583127776</v>
      </c>
      <c r="K391" s="423">
        <v>308.26220917612244</v>
      </c>
      <c r="L391" s="424"/>
      <c r="M391" s="421"/>
    </row>
    <row r="392" spans="1:13" ht="13.2" x14ac:dyDescent="0.25">
      <c r="A392" s="450" t="s">
        <v>797</v>
      </c>
      <c r="B392" s="451" t="s">
        <v>409</v>
      </c>
      <c r="C392" s="452" t="s">
        <v>1607</v>
      </c>
      <c r="D392" s="453">
        <v>335.22050123334986</v>
      </c>
      <c r="E392" s="453">
        <v>346.94149777997046</v>
      </c>
      <c r="F392" s="453">
        <v>221.18692583127776</v>
      </c>
      <c r="G392" s="453">
        <v>308.26220917612244</v>
      </c>
      <c r="H392" s="422">
        <v>335.22050123334986</v>
      </c>
      <c r="I392" s="422">
        <v>346.94149777997046</v>
      </c>
      <c r="J392" s="422">
        <v>221.18692583127776</v>
      </c>
      <c r="K392" s="423">
        <v>308.26220917612244</v>
      </c>
      <c r="L392" s="424"/>
      <c r="M392" s="421"/>
    </row>
    <row r="393" spans="1:13" ht="13.2" x14ac:dyDescent="0.25">
      <c r="A393" s="450" t="s">
        <v>798</v>
      </c>
      <c r="B393" s="451" t="s">
        <v>409</v>
      </c>
      <c r="C393" s="452" t="s">
        <v>1608</v>
      </c>
      <c r="D393" s="453">
        <v>339.49520000000001</v>
      </c>
      <c r="E393" s="453">
        <v>351.36566153846155</v>
      </c>
      <c r="F393" s="453">
        <v>224.0074796923077</v>
      </c>
      <c r="G393" s="453">
        <v>312.19313846153841</v>
      </c>
      <c r="H393" s="422">
        <v>339.49520000000001</v>
      </c>
      <c r="I393" s="422">
        <v>351.36566153846155</v>
      </c>
      <c r="J393" s="422">
        <v>224.0074796923077</v>
      </c>
      <c r="K393" s="423">
        <v>312.19313846153841</v>
      </c>
      <c r="L393" s="424"/>
      <c r="M393" s="421"/>
    </row>
    <row r="394" spans="1:13" ht="13.2" x14ac:dyDescent="0.25">
      <c r="A394" s="450" t="s">
        <v>799</v>
      </c>
      <c r="B394" s="451" t="s">
        <v>409</v>
      </c>
      <c r="C394" s="452" t="s">
        <v>1609</v>
      </c>
      <c r="D394" s="453">
        <v>326.78947769423559</v>
      </c>
      <c r="E394" s="453">
        <v>338.21568320802004</v>
      </c>
      <c r="F394" s="453">
        <v>215.62392425062657</v>
      </c>
      <c r="G394" s="453">
        <v>300.50920501253125</v>
      </c>
      <c r="H394" s="422">
        <v>326.78947769423559</v>
      </c>
      <c r="I394" s="422">
        <v>338.21568320802004</v>
      </c>
      <c r="J394" s="422">
        <v>215.62392425062657</v>
      </c>
      <c r="K394" s="423">
        <v>300.50920501253125</v>
      </c>
      <c r="L394" s="424"/>
      <c r="M394" s="421"/>
    </row>
    <row r="395" spans="1:13" ht="13.2" x14ac:dyDescent="0.25">
      <c r="A395" s="450" t="s">
        <v>800</v>
      </c>
      <c r="B395" s="451" t="s">
        <v>409</v>
      </c>
      <c r="C395" s="452" t="s">
        <v>1609</v>
      </c>
      <c r="D395" s="453">
        <v>326.78947769423559</v>
      </c>
      <c r="E395" s="453">
        <v>338.21568320802004</v>
      </c>
      <c r="F395" s="453">
        <v>215.62392425062657</v>
      </c>
      <c r="G395" s="453">
        <v>300.50920501253125</v>
      </c>
      <c r="H395" s="422">
        <v>326.78947769423559</v>
      </c>
      <c r="I395" s="422">
        <v>338.21568320802004</v>
      </c>
      <c r="J395" s="422">
        <v>215.62392425062657</v>
      </c>
      <c r="K395" s="423">
        <v>300.50920501253125</v>
      </c>
      <c r="L395" s="424"/>
      <c r="M395" s="421"/>
    </row>
    <row r="396" spans="1:13" ht="13.2" x14ac:dyDescent="0.25">
      <c r="A396" s="450" t="s">
        <v>801</v>
      </c>
      <c r="B396" s="451" t="s">
        <v>409</v>
      </c>
      <c r="C396" s="452" t="s">
        <v>1609</v>
      </c>
      <c r="D396" s="453">
        <v>326.78947769423559</v>
      </c>
      <c r="E396" s="453">
        <v>338.21568320802004</v>
      </c>
      <c r="F396" s="453">
        <v>215.62392425062657</v>
      </c>
      <c r="G396" s="453">
        <v>300.50920501253125</v>
      </c>
      <c r="H396" s="422">
        <v>326.78947769423559</v>
      </c>
      <c r="I396" s="422">
        <v>338.21568320802004</v>
      </c>
      <c r="J396" s="422">
        <v>215.62392425062657</v>
      </c>
      <c r="K396" s="423">
        <v>300.50920501253125</v>
      </c>
      <c r="L396" s="424"/>
      <c r="M396" s="421"/>
    </row>
    <row r="397" spans="1:13" ht="13.2" x14ac:dyDescent="0.25">
      <c r="A397" s="450" t="s">
        <v>802</v>
      </c>
      <c r="B397" s="451" t="s">
        <v>409</v>
      </c>
      <c r="C397" s="452" t="s">
        <v>1610</v>
      </c>
      <c r="D397" s="453">
        <v>333.02657142857146</v>
      </c>
      <c r="E397" s="453">
        <v>344.67085714285713</v>
      </c>
      <c r="F397" s="453">
        <v>219.73931571428582</v>
      </c>
      <c r="G397" s="453">
        <v>306.24471428571422</v>
      </c>
      <c r="H397" s="422">
        <v>333.02657142857146</v>
      </c>
      <c r="I397" s="422">
        <v>344.67085714285713</v>
      </c>
      <c r="J397" s="422">
        <v>219.73931571428582</v>
      </c>
      <c r="K397" s="423">
        <v>306.24471428571422</v>
      </c>
      <c r="L397" s="424"/>
      <c r="M397" s="421"/>
    </row>
    <row r="398" spans="1:13" ht="13.2" x14ac:dyDescent="0.25">
      <c r="A398" s="450" t="s">
        <v>803</v>
      </c>
      <c r="B398" s="451" t="s">
        <v>409</v>
      </c>
      <c r="C398" s="452" t="s">
        <v>1611</v>
      </c>
      <c r="D398" s="453">
        <v>344.20266666666657</v>
      </c>
      <c r="E398" s="453">
        <v>356.23772494172493</v>
      </c>
      <c r="F398" s="453">
        <v>227.11358470862473</v>
      </c>
      <c r="G398" s="453">
        <v>316.52203263403271</v>
      </c>
      <c r="H398" s="422">
        <v>344.20266666666657</v>
      </c>
      <c r="I398" s="422">
        <v>356.23772494172493</v>
      </c>
      <c r="J398" s="422">
        <v>227.11358470862473</v>
      </c>
      <c r="K398" s="423">
        <v>316.52203263403271</v>
      </c>
      <c r="L398" s="424"/>
      <c r="M398" s="421"/>
    </row>
    <row r="399" spans="1:13" ht="13.2" x14ac:dyDescent="0.25">
      <c r="A399" s="450" t="s">
        <v>804</v>
      </c>
      <c r="B399" s="451" t="s">
        <v>409</v>
      </c>
      <c r="C399" s="452" t="s">
        <v>1611</v>
      </c>
      <c r="D399" s="453">
        <v>344.20266666666657</v>
      </c>
      <c r="E399" s="453">
        <v>356.23772494172493</v>
      </c>
      <c r="F399" s="453">
        <v>227.11358470862473</v>
      </c>
      <c r="G399" s="453">
        <v>316.52203263403271</v>
      </c>
      <c r="H399" s="422">
        <v>344.20266666666657</v>
      </c>
      <c r="I399" s="422">
        <v>356.23772494172493</v>
      </c>
      <c r="J399" s="422">
        <v>227.11358470862473</v>
      </c>
      <c r="K399" s="423">
        <v>316.52203263403271</v>
      </c>
      <c r="L399" s="424"/>
      <c r="M399" s="421"/>
    </row>
    <row r="400" spans="1:13" ht="13.2" x14ac:dyDescent="0.25">
      <c r="A400" s="450" t="s">
        <v>805</v>
      </c>
      <c r="B400" s="451" t="s">
        <v>409</v>
      </c>
      <c r="C400" s="452" t="s">
        <v>1612</v>
      </c>
      <c r="D400" s="453">
        <v>333.17505031753785</v>
      </c>
      <c r="E400" s="453">
        <v>344.82452760136783</v>
      </c>
      <c r="F400" s="453">
        <v>219.83728582315587</v>
      </c>
      <c r="G400" s="453">
        <v>306.38125256472887</v>
      </c>
      <c r="H400" s="422">
        <v>333.17505031753785</v>
      </c>
      <c r="I400" s="422">
        <v>344.82452760136783</v>
      </c>
      <c r="J400" s="422">
        <v>219.83728582315587</v>
      </c>
      <c r="K400" s="423">
        <v>306.38125256472887</v>
      </c>
      <c r="L400" s="424"/>
      <c r="M400" s="421"/>
    </row>
    <row r="401" spans="1:13" ht="13.2" x14ac:dyDescent="0.25">
      <c r="A401" s="450" t="s">
        <v>806</v>
      </c>
      <c r="B401" s="451" t="s">
        <v>409</v>
      </c>
      <c r="C401" s="452" t="s">
        <v>1612</v>
      </c>
      <c r="D401" s="453">
        <v>333.17505031753785</v>
      </c>
      <c r="E401" s="453">
        <v>344.82452760136783</v>
      </c>
      <c r="F401" s="453">
        <v>219.83728582315587</v>
      </c>
      <c r="G401" s="453">
        <v>306.38125256472887</v>
      </c>
      <c r="H401" s="422">
        <v>333.17505031753785</v>
      </c>
      <c r="I401" s="422">
        <v>344.82452760136783</v>
      </c>
      <c r="J401" s="422">
        <v>219.83728582315587</v>
      </c>
      <c r="K401" s="423">
        <v>306.38125256472887</v>
      </c>
      <c r="L401" s="424"/>
      <c r="M401" s="421"/>
    </row>
    <row r="402" spans="1:13" ht="13.2" x14ac:dyDescent="0.25">
      <c r="A402" s="450" t="s">
        <v>807</v>
      </c>
      <c r="B402" s="451" t="s">
        <v>409</v>
      </c>
      <c r="C402" s="452" t="s">
        <v>1613</v>
      </c>
      <c r="D402" s="453">
        <v>334.67219466541871</v>
      </c>
      <c r="E402" s="453">
        <v>346.37401965372015</v>
      </c>
      <c r="F402" s="453">
        <v>220.82513935423484</v>
      </c>
      <c r="G402" s="453">
        <v>307.75799719232566</v>
      </c>
      <c r="H402" s="422">
        <v>334.67219466541871</v>
      </c>
      <c r="I402" s="422">
        <v>346.37401965372015</v>
      </c>
      <c r="J402" s="422">
        <v>220.82513935423484</v>
      </c>
      <c r="K402" s="423">
        <v>307.75799719232566</v>
      </c>
      <c r="L402" s="424"/>
      <c r="M402" s="421"/>
    </row>
    <row r="403" spans="1:13" ht="13.2" x14ac:dyDescent="0.25">
      <c r="A403" s="450" t="s">
        <v>808</v>
      </c>
      <c r="B403" s="451" t="s">
        <v>409</v>
      </c>
      <c r="C403" s="452" t="s">
        <v>1613</v>
      </c>
      <c r="D403" s="453">
        <v>334.67219466541871</v>
      </c>
      <c r="E403" s="453">
        <v>346.37401965372015</v>
      </c>
      <c r="F403" s="453">
        <v>220.82513935423484</v>
      </c>
      <c r="G403" s="453">
        <v>307.75799719232566</v>
      </c>
      <c r="H403" s="422">
        <v>334.67219466541871</v>
      </c>
      <c r="I403" s="422">
        <v>346.37401965372015</v>
      </c>
      <c r="J403" s="422">
        <v>220.82513935423484</v>
      </c>
      <c r="K403" s="423">
        <v>307.75799719232566</v>
      </c>
      <c r="L403" s="424"/>
      <c r="M403" s="421"/>
    </row>
    <row r="404" spans="1:13" ht="13.2" x14ac:dyDescent="0.25">
      <c r="A404" s="450" t="s">
        <v>809</v>
      </c>
      <c r="B404" s="451" t="s">
        <v>409</v>
      </c>
      <c r="C404" s="452" t="s">
        <v>1614</v>
      </c>
      <c r="D404" s="453">
        <v>332.56169418661455</v>
      </c>
      <c r="E404" s="453">
        <v>344.18972545188069</v>
      </c>
      <c r="F404" s="453">
        <v>219.43257800683932</v>
      </c>
      <c r="G404" s="453">
        <v>305.81722227650215</v>
      </c>
      <c r="H404" s="422">
        <v>332.56169418661455</v>
      </c>
      <c r="I404" s="422">
        <v>344.18972545188069</v>
      </c>
      <c r="J404" s="422">
        <v>219.43257800683932</v>
      </c>
      <c r="K404" s="423">
        <v>305.81722227650215</v>
      </c>
      <c r="L404" s="424"/>
      <c r="M404" s="421"/>
    </row>
    <row r="405" spans="1:13" ht="13.2" x14ac:dyDescent="0.25">
      <c r="A405" s="450" t="s">
        <v>810</v>
      </c>
      <c r="B405" s="451" t="s">
        <v>409</v>
      </c>
      <c r="C405" s="452" t="s">
        <v>1614</v>
      </c>
      <c r="D405" s="453">
        <v>332.56169418661455</v>
      </c>
      <c r="E405" s="453">
        <v>344.18972545188069</v>
      </c>
      <c r="F405" s="453">
        <v>219.43257800683932</v>
      </c>
      <c r="G405" s="453">
        <v>305.81722227650215</v>
      </c>
      <c r="H405" s="422">
        <v>332.56169418661455</v>
      </c>
      <c r="I405" s="422">
        <v>344.18972545188069</v>
      </c>
      <c r="J405" s="422">
        <v>219.43257800683932</v>
      </c>
      <c r="K405" s="423">
        <v>305.81722227650215</v>
      </c>
      <c r="L405" s="424"/>
      <c r="M405" s="421"/>
    </row>
    <row r="406" spans="1:13" ht="13.2" x14ac:dyDescent="0.25">
      <c r="A406" s="450" t="s">
        <v>811</v>
      </c>
      <c r="B406" s="451" t="s">
        <v>409</v>
      </c>
      <c r="C406" s="452" t="s">
        <v>1615</v>
      </c>
      <c r="D406" s="453">
        <v>336.58114285714282</v>
      </c>
      <c r="E406" s="453">
        <v>348.34971428571441</v>
      </c>
      <c r="F406" s="453">
        <v>222.08471142857147</v>
      </c>
      <c r="G406" s="453">
        <v>309.51342857142873</v>
      </c>
      <c r="H406" s="422">
        <v>336.58114285714282</v>
      </c>
      <c r="I406" s="422">
        <v>348.34971428571441</v>
      </c>
      <c r="J406" s="422">
        <v>222.08471142857147</v>
      </c>
      <c r="K406" s="423">
        <v>309.51342857142873</v>
      </c>
      <c r="L406" s="424"/>
      <c r="M406" s="421"/>
    </row>
    <row r="407" spans="1:13" ht="13.2" x14ac:dyDescent="0.25">
      <c r="A407" s="450" t="s">
        <v>812</v>
      </c>
      <c r="B407" s="451" t="s">
        <v>409</v>
      </c>
      <c r="C407" s="452" t="s">
        <v>1616</v>
      </c>
      <c r="D407" s="453">
        <v>333.84351420176313</v>
      </c>
      <c r="E407" s="453">
        <v>345.516364348678</v>
      </c>
      <c r="F407" s="453">
        <v>220.2783551224291</v>
      </c>
      <c r="G407" s="453">
        <v>306.99595886385907</v>
      </c>
      <c r="H407" s="422">
        <v>333.84351420176313</v>
      </c>
      <c r="I407" s="422">
        <v>345.516364348678</v>
      </c>
      <c r="J407" s="422">
        <v>220.2783551224291</v>
      </c>
      <c r="K407" s="423">
        <v>306.99595886385907</v>
      </c>
      <c r="L407" s="424"/>
      <c r="M407" s="421"/>
    </row>
    <row r="408" spans="1:13" ht="13.2" x14ac:dyDescent="0.25">
      <c r="A408" s="450" t="s">
        <v>813</v>
      </c>
      <c r="B408" s="451" t="s">
        <v>409</v>
      </c>
      <c r="C408" s="452" t="s">
        <v>1616</v>
      </c>
      <c r="D408" s="453">
        <v>333.84351420176313</v>
      </c>
      <c r="E408" s="453">
        <v>345.516364348678</v>
      </c>
      <c r="F408" s="453">
        <v>220.2783551224291</v>
      </c>
      <c r="G408" s="453">
        <v>306.99595886385907</v>
      </c>
      <c r="H408" s="422">
        <v>333.84351420176313</v>
      </c>
      <c r="I408" s="422">
        <v>345.516364348678</v>
      </c>
      <c r="J408" s="422">
        <v>220.2783551224291</v>
      </c>
      <c r="K408" s="423">
        <v>306.99595886385907</v>
      </c>
      <c r="L408" s="424"/>
      <c r="M408" s="421"/>
    </row>
    <row r="409" spans="1:13" ht="13.2" x14ac:dyDescent="0.25">
      <c r="A409" s="450" t="s">
        <v>814</v>
      </c>
      <c r="B409" s="451" t="s">
        <v>409</v>
      </c>
      <c r="C409" s="452" t="s">
        <v>1617</v>
      </c>
      <c r="D409" s="453">
        <v>341.08965000000018</v>
      </c>
      <c r="E409" s="453">
        <v>353.01586153846165</v>
      </c>
      <c r="F409" s="453">
        <v>225.0595379423078</v>
      </c>
      <c r="G409" s="453">
        <v>313.6593634615387</v>
      </c>
      <c r="H409" s="422">
        <v>341.08965000000018</v>
      </c>
      <c r="I409" s="422">
        <v>353.01586153846165</v>
      </c>
      <c r="J409" s="422">
        <v>225.0595379423078</v>
      </c>
      <c r="K409" s="423">
        <v>313.6593634615387</v>
      </c>
      <c r="L409" s="424"/>
      <c r="M409" s="421"/>
    </row>
    <row r="410" spans="1:13" ht="13.2" x14ac:dyDescent="0.25">
      <c r="A410" s="450" t="s">
        <v>815</v>
      </c>
      <c r="B410" s="451" t="s">
        <v>409</v>
      </c>
      <c r="C410" s="452" t="s">
        <v>1618</v>
      </c>
      <c r="D410" s="453">
        <v>338.77472408759127</v>
      </c>
      <c r="E410" s="453">
        <v>350.61999416058404</v>
      </c>
      <c r="F410" s="453">
        <v>223.5320915474453</v>
      </c>
      <c r="G410" s="453">
        <v>311.53060291970809</v>
      </c>
      <c r="H410" s="422">
        <v>338.77472408759127</v>
      </c>
      <c r="I410" s="422">
        <v>350.61999416058404</v>
      </c>
      <c r="J410" s="422">
        <v>223.5320915474453</v>
      </c>
      <c r="K410" s="423">
        <v>311.53060291970809</v>
      </c>
      <c r="L410" s="424"/>
      <c r="M410" s="421"/>
    </row>
    <row r="411" spans="1:13" ht="13.2" x14ac:dyDescent="0.25">
      <c r="A411" s="450" t="s">
        <v>816</v>
      </c>
      <c r="B411" s="451" t="s">
        <v>409</v>
      </c>
      <c r="C411" s="452" t="s">
        <v>1619</v>
      </c>
      <c r="D411" s="453">
        <v>328.79068444444442</v>
      </c>
      <c r="E411" s="453">
        <v>340.28686222222211</v>
      </c>
      <c r="F411" s="453">
        <v>216.94437084444439</v>
      </c>
      <c r="G411" s="453">
        <v>302.3494755555555</v>
      </c>
      <c r="H411" s="422">
        <v>328.79068444444442</v>
      </c>
      <c r="I411" s="422">
        <v>340.28686222222211</v>
      </c>
      <c r="J411" s="422">
        <v>216.94437084444439</v>
      </c>
      <c r="K411" s="423">
        <v>302.3494755555555</v>
      </c>
      <c r="L411" s="424"/>
      <c r="M411" s="421"/>
    </row>
    <row r="412" spans="1:13" ht="13.2" x14ac:dyDescent="0.25">
      <c r="A412" s="450" t="s">
        <v>817</v>
      </c>
      <c r="B412" s="451" t="s">
        <v>409</v>
      </c>
      <c r="C412" s="452" t="s">
        <v>1619</v>
      </c>
      <c r="D412" s="453">
        <v>328.79068444444442</v>
      </c>
      <c r="E412" s="453">
        <v>340.28686222222211</v>
      </c>
      <c r="F412" s="453">
        <v>216.94437084444439</v>
      </c>
      <c r="G412" s="453">
        <v>302.3494755555555</v>
      </c>
      <c r="H412" s="422">
        <v>328.79068444444442</v>
      </c>
      <c r="I412" s="422">
        <v>340.28686222222211</v>
      </c>
      <c r="J412" s="422">
        <v>216.94437084444439</v>
      </c>
      <c r="K412" s="423">
        <v>302.3494755555555</v>
      </c>
      <c r="L412" s="424"/>
      <c r="M412" s="421"/>
    </row>
    <row r="413" spans="1:13" ht="13.2" x14ac:dyDescent="0.25">
      <c r="A413" s="450" t="s">
        <v>818</v>
      </c>
      <c r="B413" s="451" t="s">
        <v>409</v>
      </c>
      <c r="C413" s="452" t="s">
        <v>1620</v>
      </c>
      <c r="D413" s="453">
        <v>325.48184568835103</v>
      </c>
      <c r="E413" s="453">
        <v>336.86232980332829</v>
      </c>
      <c r="F413" s="453">
        <v>214.76111573373677</v>
      </c>
      <c r="G413" s="453">
        <v>299.30673222390317</v>
      </c>
      <c r="H413" s="422">
        <v>325.48184568835103</v>
      </c>
      <c r="I413" s="422">
        <v>336.86232980332829</v>
      </c>
      <c r="J413" s="422">
        <v>214.76111573373677</v>
      </c>
      <c r="K413" s="423">
        <v>299.30673222390317</v>
      </c>
      <c r="L413" s="424"/>
      <c r="M413" s="421"/>
    </row>
    <row r="414" spans="1:13" ht="13.2" x14ac:dyDescent="0.25">
      <c r="A414" s="450" t="s">
        <v>819</v>
      </c>
      <c r="B414" s="451" t="s">
        <v>410</v>
      </c>
      <c r="C414" s="452" t="s">
        <v>1562</v>
      </c>
      <c r="D414" s="453">
        <v>351.68444516728613</v>
      </c>
      <c r="E414" s="453">
        <v>363.98110408921929</v>
      </c>
      <c r="F414" s="453">
        <v>232.05025051579923</v>
      </c>
      <c r="G414" s="453">
        <v>323.40212964684019</v>
      </c>
      <c r="H414" s="422">
        <v>351.68444516728613</v>
      </c>
      <c r="I414" s="422">
        <v>363.98110408921929</v>
      </c>
      <c r="J414" s="422">
        <v>232.05025051579923</v>
      </c>
      <c r="K414" s="423">
        <v>323.40212964684019</v>
      </c>
      <c r="L414" s="424"/>
      <c r="M414" s="421"/>
    </row>
    <row r="415" spans="1:13" ht="13.2" x14ac:dyDescent="0.25">
      <c r="A415" s="450" t="s">
        <v>820</v>
      </c>
      <c r="B415" s="451" t="s">
        <v>410</v>
      </c>
      <c r="C415" s="452" t="s">
        <v>1562</v>
      </c>
      <c r="D415" s="453">
        <v>351.68444516728613</v>
      </c>
      <c r="E415" s="453">
        <v>363.98110408921929</v>
      </c>
      <c r="F415" s="453">
        <v>232.05025051579923</v>
      </c>
      <c r="G415" s="453">
        <v>323.40212964684019</v>
      </c>
      <c r="H415" s="422">
        <v>351.68444516728613</v>
      </c>
      <c r="I415" s="422">
        <v>363.98110408921929</v>
      </c>
      <c r="J415" s="422">
        <v>232.05025051579923</v>
      </c>
      <c r="K415" s="423">
        <v>323.40212964684019</v>
      </c>
      <c r="L415" s="424"/>
      <c r="M415" s="421"/>
    </row>
    <row r="416" spans="1:13" ht="13.2" x14ac:dyDescent="0.25">
      <c r="A416" s="450" t="s">
        <v>821</v>
      </c>
      <c r="B416" s="451" t="s">
        <v>410</v>
      </c>
      <c r="C416" s="452" t="s">
        <v>1562</v>
      </c>
      <c r="D416" s="453">
        <v>351.68444516728613</v>
      </c>
      <c r="E416" s="453">
        <v>363.98110408921929</v>
      </c>
      <c r="F416" s="453">
        <v>232.05025051579923</v>
      </c>
      <c r="G416" s="453">
        <v>323.40212964684019</v>
      </c>
      <c r="H416" s="422">
        <v>351.68444516728613</v>
      </c>
      <c r="I416" s="422">
        <v>363.98110408921929</v>
      </c>
      <c r="J416" s="422">
        <v>232.05025051579923</v>
      </c>
      <c r="K416" s="423">
        <v>323.40212964684019</v>
      </c>
      <c r="L416" s="424"/>
      <c r="M416" s="421"/>
    </row>
    <row r="417" spans="1:13" ht="13.2" x14ac:dyDescent="0.25">
      <c r="A417" s="450" t="s">
        <v>822</v>
      </c>
      <c r="B417" s="451" t="s">
        <v>410</v>
      </c>
      <c r="C417" s="452" t="s">
        <v>1621</v>
      </c>
      <c r="D417" s="453">
        <v>342.46457142857145</v>
      </c>
      <c r="E417" s="453">
        <v>354.43885714285722</v>
      </c>
      <c r="F417" s="453">
        <v>225.96674571428571</v>
      </c>
      <c r="G417" s="453">
        <v>314.92371428571431</v>
      </c>
      <c r="H417" s="422">
        <v>342.46457142857145</v>
      </c>
      <c r="I417" s="422">
        <v>354.43885714285722</v>
      </c>
      <c r="J417" s="422">
        <v>225.96674571428571</v>
      </c>
      <c r="K417" s="423">
        <v>314.92371428571431</v>
      </c>
      <c r="L417" s="424"/>
      <c r="M417" s="421"/>
    </row>
    <row r="418" spans="1:13" ht="13.2" x14ac:dyDescent="0.25">
      <c r="A418" s="450" t="s">
        <v>823</v>
      </c>
      <c r="B418" s="451" t="s">
        <v>410</v>
      </c>
      <c r="C418" s="452" t="s">
        <v>1622</v>
      </c>
      <c r="D418" s="453">
        <v>357.9462983870967</v>
      </c>
      <c r="E418" s="453">
        <v>370.46190322580657</v>
      </c>
      <c r="F418" s="453">
        <v>236.18197891129037</v>
      </c>
      <c r="G418" s="453">
        <v>329.16040725806459</v>
      </c>
      <c r="H418" s="422">
        <v>357.9462983870967</v>
      </c>
      <c r="I418" s="422">
        <v>370.46190322580657</v>
      </c>
      <c r="J418" s="422">
        <v>236.18197891129037</v>
      </c>
      <c r="K418" s="423">
        <v>329.16040725806459</v>
      </c>
      <c r="L418" s="424"/>
      <c r="M418" s="421"/>
    </row>
    <row r="419" spans="1:13" ht="13.2" x14ac:dyDescent="0.25">
      <c r="A419" s="450" t="s">
        <v>824</v>
      </c>
      <c r="B419" s="451" t="s">
        <v>410</v>
      </c>
      <c r="C419" s="452" t="s">
        <v>1622</v>
      </c>
      <c r="D419" s="453">
        <v>357.9462983870967</v>
      </c>
      <c r="E419" s="453">
        <v>370.46190322580657</v>
      </c>
      <c r="F419" s="453">
        <v>236.18197891129037</v>
      </c>
      <c r="G419" s="453">
        <v>329.16040725806459</v>
      </c>
      <c r="H419" s="422">
        <v>357.9462983870967</v>
      </c>
      <c r="I419" s="422">
        <v>370.46190322580657</v>
      </c>
      <c r="J419" s="422">
        <v>236.18197891129037</v>
      </c>
      <c r="K419" s="423">
        <v>329.16040725806459</v>
      </c>
      <c r="L419" s="424"/>
      <c r="M419" s="421"/>
    </row>
    <row r="420" spans="1:13" ht="13.2" x14ac:dyDescent="0.25">
      <c r="A420" s="450" t="s">
        <v>825</v>
      </c>
      <c r="B420" s="451" t="s">
        <v>410</v>
      </c>
      <c r="C420" s="452" t="s">
        <v>1622</v>
      </c>
      <c r="D420" s="453">
        <v>357.9462983870967</v>
      </c>
      <c r="E420" s="453">
        <v>370.46190322580657</v>
      </c>
      <c r="F420" s="453">
        <v>236.18197891129037</v>
      </c>
      <c r="G420" s="453">
        <v>329.16040725806459</v>
      </c>
      <c r="H420" s="422">
        <v>357.9462983870967</v>
      </c>
      <c r="I420" s="422">
        <v>370.46190322580657</v>
      </c>
      <c r="J420" s="422">
        <v>236.18197891129037</v>
      </c>
      <c r="K420" s="423">
        <v>329.16040725806459</v>
      </c>
      <c r="L420" s="424"/>
      <c r="M420" s="421"/>
    </row>
    <row r="421" spans="1:13" ht="13.2" x14ac:dyDescent="0.25">
      <c r="A421" s="450" t="s">
        <v>826</v>
      </c>
      <c r="B421" s="451" t="s">
        <v>410</v>
      </c>
      <c r="C421" s="452" t="s">
        <v>1623</v>
      </c>
      <c r="D421" s="453">
        <v>342.70971428571431</v>
      </c>
      <c r="E421" s="453">
        <v>354.69257142857157</v>
      </c>
      <c r="F421" s="453">
        <v>226.12849714285716</v>
      </c>
      <c r="G421" s="453">
        <v>315.14914285714292</v>
      </c>
      <c r="H421" s="422">
        <v>342.70971428571431</v>
      </c>
      <c r="I421" s="422">
        <v>354.69257142857157</v>
      </c>
      <c r="J421" s="422">
        <v>226.12849714285716</v>
      </c>
      <c r="K421" s="423">
        <v>315.14914285714292</v>
      </c>
      <c r="L421" s="424"/>
      <c r="M421" s="421"/>
    </row>
    <row r="422" spans="1:13" ht="13.2" x14ac:dyDescent="0.25">
      <c r="A422" s="450" t="s">
        <v>827</v>
      </c>
      <c r="B422" s="451" t="s">
        <v>410</v>
      </c>
      <c r="C422" s="452" t="s">
        <v>1623</v>
      </c>
      <c r="D422" s="453">
        <v>342.70971428571431</v>
      </c>
      <c r="E422" s="453">
        <v>354.69257142857157</v>
      </c>
      <c r="F422" s="453">
        <v>226.12849714285716</v>
      </c>
      <c r="G422" s="453">
        <v>315.14914285714292</v>
      </c>
      <c r="H422" s="422">
        <v>342.70971428571431</v>
      </c>
      <c r="I422" s="422">
        <v>354.69257142857157</v>
      </c>
      <c r="J422" s="422">
        <v>226.12849714285716</v>
      </c>
      <c r="K422" s="423">
        <v>315.14914285714292</v>
      </c>
      <c r="L422" s="424"/>
      <c r="M422" s="421"/>
    </row>
    <row r="423" spans="1:13" ht="13.2" x14ac:dyDescent="0.25">
      <c r="A423" s="450" t="s">
        <v>828</v>
      </c>
      <c r="B423" s="451" t="s">
        <v>410</v>
      </c>
      <c r="C423" s="452" t="s">
        <v>1624</v>
      </c>
      <c r="D423" s="453">
        <v>348.06863301500681</v>
      </c>
      <c r="E423" s="453">
        <v>360.2388649386084</v>
      </c>
      <c r="F423" s="453">
        <v>229.66444663028653</v>
      </c>
      <c r="G423" s="453">
        <v>320.07709959072309</v>
      </c>
      <c r="H423" s="422">
        <v>348.06863301500681</v>
      </c>
      <c r="I423" s="422">
        <v>360.2388649386084</v>
      </c>
      <c r="J423" s="422">
        <v>229.66444663028653</v>
      </c>
      <c r="K423" s="423">
        <v>320.07709959072309</v>
      </c>
      <c r="L423" s="424"/>
      <c r="M423" s="421"/>
    </row>
    <row r="424" spans="1:13" ht="13.2" x14ac:dyDescent="0.25">
      <c r="A424" s="450" t="s">
        <v>829</v>
      </c>
      <c r="B424" s="451" t="s">
        <v>410</v>
      </c>
      <c r="C424" s="452" t="s">
        <v>1625</v>
      </c>
      <c r="D424" s="453">
        <v>344.49910967144842</v>
      </c>
      <c r="E424" s="453">
        <v>356.54453308653393</v>
      </c>
      <c r="F424" s="453">
        <v>227.3091852660805</v>
      </c>
      <c r="G424" s="453">
        <v>316.79463581675145</v>
      </c>
      <c r="H424" s="422">
        <v>344.49910967144842</v>
      </c>
      <c r="I424" s="422">
        <v>356.54453308653393</v>
      </c>
      <c r="J424" s="422">
        <v>227.3091852660805</v>
      </c>
      <c r="K424" s="423">
        <v>316.79463581675145</v>
      </c>
      <c r="L424" s="424"/>
      <c r="M424" s="421"/>
    </row>
    <row r="425" spans="1:13" ht="13.2" x14ac:dyDescent="0.25">
      <c r="A425" s="450" t="s">
        <v>830</v>
      </c>
      <c r="B425" s="451" t="s">
        <v>410</v>
      </c>
      <c r="C425" s="452" t="s">
        <v>1626</v>
      </c>
      <c r="D425" s="453">
        <v>353.54823049645398</v>
      </c>
      <c r="E425" s="453">
        <v>365.91005673758872</v>
      </c>
      <c r="F425" s="453">
        <v>233.28002299645399</v>
      </c>
      <c r="G425" s="453">
        <v>325.11603014184419</v>
      </c>
      <c r="H425" s="422">
        <v>353.54823049645398</v>
      </c>
      <c r="I425" s="422">
        <v>365.91005673758872</v>
      </c>
      <c r="J425" s="422">
        <v>233.28002299645399</v>
      </c>
      <c r="K425" s="423">
        <v>325.11603014184419</v>
      </c>
      <c r="L425" s="424"/>
      <c r="M425" s="421"/>
    </row>
    <row r="426" spans="1:13" ht="13.2" x14ac:dyDescent="0.25">
      <c r="A426" s="450" t="s">
        <v>831</v>
      </c>
      <c r="B426" s="451" t="s">
        <v>410</v>
      </c>
      <c r="C426" s="452" t="s">
        <v>1627</v>
      </c>
      <c r="D426" s="453">
        <v>348.69935648994516</v>
      </c>
      <c r="E426" s="453">
        <v>360.89164168190121</v>
      </c>
      <c r="F426" s="453">
        <v>230.08061385740399</v>
      </c>
      <c r="G426" s="453">
        <v>320.65710054844601</v>
      </c>
      <c r="H426" s="422">
        <v>348.69935648994516</v>
      </c>
      <c r="I426" s="422">
        <v>360.89164168190121</v>
      </c>
      <c r="J426" s="422">
        <v>230.08061385740399</v>
      </c>
      <c r="K426" s="423">
        <v>320.65710054844601</v>
      </c>
      <c r="L426" s="424"/>
      <c r="M426" s="421"/>
    </row>
    <row r="427" spans="1:13" ht="13.2" x14ac:dyDescent="0.25">
      <c r="A427" s="450" t="s">
        <v>832</v>
      </c>
      <c r="B427" s="451" t="s">
        <v>410</v>
      </c>
      <c r="C427" s="452" t="s">
        <v>1627</v>
      </c>
      <c r="D427" s="453">
        <v>348.69935648994516</v>
      </c>
      <c r="E427" s="453">
        <v>360.89164168190121</v>
      </c>
      <c r="F427" s="453">
        <v>230.08061385740399</v>
      </c>
      <c r="G427" s="453">
        <v>320.65710054844601</v>
      </c>
      <c r="H427" s="422">
        <v>348.69935648994516</v>
      </c>
      <c r="I427" s="422">
        <v>360.89164168190121</v>
      </c>
      <c r="J427" s="422">
        <v>230.08061385740399</v>
      </c>
      <c r="K427" s="423">
        <v>320.65710054844601</v>
      </c>
      <c r="L427" s="424"/>
      <c r="M427" s="421"/>
    </row>
    <row r="428" spans="1:13" ht="13.2" x14ac:dyDescent="0.25">
      <c r="A428" s="450" t="s">
        <v>833</v>
      </c>
      <c r="B428" s="451" t="s">
        <v>410</v>
      </c>
      <c r="C428" s="452" t="s">
        <v>1628</v>
      </c>
      <c r="D428" s="453">
        <v>344.90089107059373</v>
      </c>
      <c r="E428" s="453">
        <v>356.96036278634881</v>
      </c>
      <c r="F428" s="453">
        <v>227.57429074801314</v>
      </c>
      <c r="G428" s="453">
        <v>317.1641061243572</v>
      </c>
      <c r="H428" s="422">
        <v>344.90089107059373</v>
      </c>
      <c r="I428" s="422">
        <v>356.96036278634881</v>
      </c>
      <c r="J428" s="422">
        <v>227.57429074801314</v>
      </c>
      <c r="K428" s="423">
        <v>317.1641061243572</v>
      </c>
      <c r="L428" s="424"/>
      <c r="M428" s="421"/>
    </row>
    <row r="429" spans="1:13" ht="13.2" x14ac:dyDescent="0.25">
      <c r="A429" s="450" t="s">
        <v>834</v>
      </c>
      <c r="B429" s="451" t="s">
        <v>410</v>
      </c>
      <c r="C429" s="452" t="s">
        <v>1628</v>
      </c>
      <c r="D429" s="453">
        <v>344.90089107059373</v>
      </c>
      <c r="E429" s="453">
        <v>356.96036278634881</v>
      </c>
      <c r="F429" s="453">
        <v>227.57429074801314</v>
      </c>
      <c r="G429" s="453">
        <v>317.1641061243572</v>
      </c>
      <c r="H429" s="422">
        <v>344.90089107059373</v>
      </c>
      <c r="I429" s="422">
        <v>356.96036278634881</v>
      </c>
      <c r="J429" s="422">
        <v>227.57429074801314</v>
      </c>
      <c r="K429" s="423">
        <v>317.1641061243572</v>
      </c>
      <c r="L429" s="424"/>
      <c r="M429" s="421"/>
    </row>
    <row r="430" spans="1:13" ht="13.2" x14ac:dyDescent="0.25">
      <c r="A430" s="450" t="s">
        <v>835</v>
      </c>
      <c r="B430" s="451" t="s">
        <v>410</v>
      </c>
      <c r="C430" s="452" t="s">
        <v>1629</v>
      </c>
      <c r="D430" s="453">
        <v>343.82297029702977</v>
      </c>
      <c r="E430" s="453">
        <v>355.8447524752475</v>
      </c>
      <c r="F430" s="453">
        <v>226.86305148514853</v>
      </c>
      <c r="G430" s="453">
        <v>316.17287128712877</v>
      </c>
      <c r="H430" s="422">
        <v>343.82297029702977</v>
      </c>
      <c r="I430" s="422">
        <v>355.8447524752475</v>
      </c>
      <c r="J430" s="422">
        <v>226.86305148514853</v>
      </c>
      <c r="K430" s="423">
        <v>316.17287128712877</v>
      </c>
      <c r="L430" s="424"/>
      <c r="M430" s="421"/>
    </row>
    <row r="431" spans="1:13" ht="13.2" x14ac:dyDescent="0.25">
      <c r="A431" s="450" t="s">
        <v>836</v>
      </c>
      <c r="B431" s="451" t="s">
        <v>410</v>
      </c>
      <c r="C431" s="452" t="s">
        <v>1629</v>
      </c>
      <c r="D431" s="453">
        <v>343.82297029702977</v>
      </c>
      <c r="E431" s="453">
        <v>355.8447524752475</v>
      </c>
      <c r="F431" s="453">
        <v>226.86305148514853</v>
      </c>
      <c r="G431" s="453">
        <v>316.17287128712877</v>
      </c>
      <c r="H431" s="422">
        <v>343.82297029702977</v>
      </c>
      <c r="I431" s="422">
        <v>355.8447524752475</v>
      </c>
      <c r="J431" s="422">
        <v>226.86305148514853</v>
      </c>
      <c r="K431" s="423">
        <v>316.17287128712877</v>
      </c>
      <c r="L431" s="424"/>
      <c r="M431" s="421"/>
    </row>
    <row r="432" spans="1:13" ht="13.2" x14ac:dyDescent="0.25">
      <c r="A432" s="450" t="s">
        <v>837</v>
      </c>
      <c r="B432" s="451" t="s">
        <v>410</v>
      </c>
      <c r="C432" s="452" t="s">
        <v>1630</v>
      </c>
      <c r="D432" s="453">
        <v>338.96303755868547</v>
      </c>
      <c r="E432" s="453">
        <v>350.8148920187794</v>
      </c>
      <c r="F432" s="453">
        <v>223.65634551643197</v>
      </c>
      <c r="G432" s="453">
        <v>311.70377230046955</v>
      </c>
      <c r="H432" s="422">
        <v>338.96303755868547</v>
      </c>
      <c r="I432" s="422">
        <v>350.8148920187794</v>
      </c>
      <c r="J432" s="422">
        <v>223.65634551643197</v>
      </c>
      <c r="K432" s="423">
        <v>311.70377230046955</v>
      </c>
      <c r="L432" s="424"/>
      <c r="M432" s="421"/>
    </row>
    <row r="433" spans="1:13" ht="13.2" x14ac:dyDescent="0.25">
      <c r="A433" s="450" t="s">
        <v>838</v>
      </c>
      <c r="B433" s="451" t="s">
        <v>410</v>
      </c>
      <c r="C433" s="452" t="s">
        <v>1630</v>
      </c>
      <c r="D433" s="453">
        <v>338.96303755868547</v>
      </c>
      <c r="E433" s="453">
        <v>350.8148920187794</v>
      </c>
      <c r="F433" s="453">
        <v>223.65634551643197</v>
      </c>
      <c r="G433" s="453">
        <v>311.70377230046955</v>
      </c>
      <c r="H433" s="422">
        <v>338.96303755868547</v>
      </c>
      <c r="I433" s="422">
        <v>350.8148920187794</v>
      </c>
      <c r="J433" s="422">
        <v>223.65634551643197</v>
      </c>
      <c r="K433" s="423">
        <v>311.70377230046955</v>
      </c>
      <c r="L433" s="424"/>
      <c r="M433" s="421"/>
    </row>
    <row r="434" spans="1:13" ht="13.2" x14ac:dyDescent="0.25">
      <c r="A434" s="450" t="s">
        <v>839</v>
      </c>
      <c r="B434" s="451" t="s">
        <v>410</v>
      </c>
      <c r="C434" s="452" t="s">
        <v>1631</v>
      </c>
      <c r="D434" s="453">
        <v>339.07254676258992</v>
      </c>
      <c r="E434" s="453">
        <v>350.92823021582728</v>
      </c>
      <c r="F434" s="453">
        <v>223.7286024460432</v>
      </c>
      <c r="G434" s="453">
        <v>311.80447482014381</v>
      </c>
      <c r="H434" s="422">
        <v>339.07254676258992</v>
      </c>
      <c r="I434" s="422">
        <v>350.92823021582728</v>
      </c>
      <c r="J434" s="422">
        <v>223.7286024460432</v>
      </c>
      <c r="K434" s="423">
        <v>311.80447482014381</v>
      </c>
      <c r="L434" s="424"/>
      <c r="M434" s="421"/>
    </row>
    <row r="435" spans="1:13" ht="13.2" x14ac:dyDescent="0.25">
      <c r="A435" s="450" t="s">
        <v>840</v>
      </c>
      <c r="B435" s="451" t="s">
        <v>410</v>
      </c>
      <c r="C435" s="452" t="s">
        <v>1632</v>
      </c>
      <c r="D435" s="453">
        <v>345.37946110056924</v>
      </c>
      <c r="E435" s="453">
        <v>357.45566603415563</v>
      </c>
      <c r="F435" s="453">
        <v>227.89006330170781</v>
      </c>
      <c r="G435" s="453">
        <v>317.60418975332067</v>
      </c>
      <c r="H435" s="422">
        <v>345.37946110056924</v>
      </c>
      <c r="I435" s="422">
        <v>357.45566603415563</v>
      </c>
      <c r="J435" s="422">
        <v>227.89006330170781</v>
      </c>
      <c r="K435" s="423">
        <v>317.60418975332067</v>
      </c>
      <c r="L435" s="424"/>
      <c r="M435" s="421"/>
    </row>
    <row r="436" spans="1:13" ht="13.2" x14ac:dyDescent="0.25">
      <c r="A436" s="450" t="s">
        <v>841</v>
      </c>
      <c r="B436" s="451" t="s">
        <v>410</v>
      </c>
      <c r="C436" s="452" t="s">
        <v>1632</v>
      </c>
      <c r="D436" s="453">
        <v>345.37946110056924</v>
      </c>
      <c r="E436" s="453">
        <v>357.45566603415563</v>
      </c>
      <c r="F436" s="453">
        <v>227.89006330170781</v>
      </c>
      <c r="G436" s="453">
        <v>317.60418975332067</v>
      </c>
      <c r="H436" s="422">
        <v>345.37946110056924</v>
      </c>
      <c r="I436" s="422">
        <v>357.45566603415563</v>
      </c>
      <c r="J436" s="422">
        <v>227.89006330170781</v>
      </c>
      <c r="K436" s="423">
        <v>317.60418975332067</v>
      </c>
      <c r="L436" s="424"/>
      <c r="M436" s="421"/>
    </row>
    <row r="437" spans="1:13" ht="13.2" x14ac:dyDescent="0.25">
      <c r="A437" s="450" t="s">
        <v>842</v>
      </c>
      <c r="B437" s="451" t="s">
        <v>410</v>
      </c>
      <c r="C437" s="452" t="s">
        <v>1633</v>
      </c>
      <c r="D437" s="453">
        <v>339.87674315890524</v>
      </c>
      <c r="E437" s="453">
        <v>351.76054536725866</v>
      </c>
      <c r="F437" s="453">
        <v>224.25923147383571</v>
      </c>
      <c r="G437" s="453">
        <v>312.5439980796927</v>
      </c>
      <c r="H437" s="422">
        <v>339.87674315890524</v>
      </c>
      <c r="I437" s="422">
        <v>351.76054536725866</v>
      </c>
      <c r="J437" s="422">
        <v>224.25923147383571</v>
      </c>
      <c r="K437" s="423">
        <v>312.5439980796927</v>
      </c>
      <c r="L437" s="424"/>
      <c r="M437" s="421"/>
    </row>
    <row r="438" spans="1:13" ht="13.2" x14ac:dyDescent="0.25">
      <c r="A438" s="450" t="s">
        <v>843</v>
      </c>
      <c r="B438" s="451" t="s">
        <v>410</v>
      </c>
      <c r="C438" s="452" t="s">
        <v>1633</v>
      </c>
      <c r="D438" s="453">
        <v>339.87674315890524</v>
      </c>
      <c r="E438" s="453">
        <v>351.76054536725866</v>
      </c>
      <c r="F438" s="453">
        <v>224.25923147383571</v>
      </c>
      <c r="G438" s="453">
        <v>312.5439980796927</v>
      </c>
      <c r="H438" s="422">
        <v>339.87674315890524</v>
      </c>
      <c r="I438" s="422">
        <v>351.76054536725866</v>
      </c>
      <c r="J438" s="422">
        <v>224.25923147383571</v>
      </c>
      <c r="K438" s="423">
        <v>312.5439980796927</v>
      </c>
      <c r="L438" s="424"/>
      <c r="M438" s="421"/>
    </row>
    <row r="439" spans="1:13" ht="13.2" x14ac:dyDescent="0.25">
      <c r="A439" s="450" t="s">
        <v>844</v>
      </c>
      <c r="B439" s="451" t="s">
        <v>410</v>
      </c>
      <c r="C439" s="452" t="s">
        <v>1357</v>
      </c>
      <c r="D439" s="453">
        <v>341.94746526114039</v>
      </c>
      <c r="E439" s="453">
        <v>353.90367034020136</v>
      </c>
      <c r="F439" s="453">
        <v>225.62554604695742</v>
      </c>
      <c r="G439" s="453">
        <v>314.44819357930032</v>
      </c>
      <c r="H439" s="422">
        <v>341.94746526114039</v>
      </c>
      <c r="I439" s="422">
        <v>353.90367034020136</v>
      </c>
      <c r="J439" s="422">
        <v>225.62554604695742</v>
      </c>
      <c r="K439" s="423">
        <v>314.44819357930032</v>
      </c>
      <c r="L439" s="424"/>
      <c r="M439" s="421"/>
    </row>
    <row r="440" spans="1:13" ht="13.2" x14ac:dyDescent="0.25">
      <c r="A440" s="450" t="s">
        <v>845</v>
      </c>
      <c r="B440" s="451" t="s">
        <v>410</v>
      </c>
      <c r="C440" s="452" t="s">
        <v>1634</v>
      </c>
      <c r="D440" s="453">
        <v>347.51205078485702</v>
      </c>
      <c r="E440" s="453">
        <v>359.66282179132065</v>
      </c>
      <c r="F440" s="453">
        <v>229.29719966297333</v>
      </c>
      <c r="G440" s="453">
        <v>319.56527746999086</v>
      </c>
      <c r="H440" s="422">
        <v>347.51205078485702</v>
      </c>
      <c r="I440" s="422">
        <v>359.66282179132065</v>
      </c>
      <c r="J440" s="422">
        <v>229.29719966297333</v>
      </c>
      <c r="K440" s="423">
        <v>319.56527746999086</v>
      </c>
      <c r="L440" s="424"/>
      <c r="M440" s="421"/>
    </row>
    <row r="441" spans="1:13" ht="13.2" x14ac:dyDescent="0.25">
      <c r="A441" s="450" t="s">
        <v>846</v>
      </c>
      <c r="B441" s="451" t="s">
        <v>410</v>
      </c>
      <c r="C441" s="452" t="s">
        <v>1556</v>
      </c>
      <c r="D441" s="453">
        <v>353.05988950276247</v>
      </c>
      <c r="E441" s="453">
        <v>365.40464088397795</v>
      </c>
      <c r="F441" s="453">
        <v>232.95780331491716</v>
      </c>
      <c r="G441" s="453">
        <v>324.66696132596689</v>
      </c>
      <c r="H441" s="422">
        <v>353.05988950276247</v>
      </c>
      <c r="I441" s="422">
        <v>365.40464088397795</v>
      </c>
      <c r="J441" s="422">
        <v>232.95780331491716</v>
      </c>
      <c r="K441" s="423">
        <v>324.66696132596689</v>
      </c>
      <c r="L441" s="424"/>
      <c r="M441" s="421"/>
    </row>
    <row r="442" spans="1:13" ht="13.2" x14ac:dyDescent="0.25">
      <c r="A442" s="450" t="s">
        <v>847</v>
      </c>
      <c r="B442" s="451" t="s">
        <v>410</v>
      </c>
      <c r="C442" s="452" t="s">
        <v>1635</v>
      </c>
      <c r="D442" s="453">
        <v>346.27336507936519</v>
      </c>
      <c r="E442" s="453">
        <v>358.38082539682546</v>
      </c>
      <c r="F442" s="453">
        <v>228.47988365079368</v>
      </c>
      <c r="G442" s="453">
        <v>318.42620634920638</v>
      </c>
      <c r="H442" s="422">
        <v>346.27336507936519</v>
      </c>
      <c r="I442" s="422">
        <v>358.38082539682546</v>
      </c>
      <c r="J442" s="422">
        <v>228.47988365079368</v>
      </c>
      <c r="K442" s="423">
        <v>318.42620634920638</v>
      </c>
      <c r="L442" s="424"/>
      <c r="M442" s="421"/>
    </row>
    <row r="443" spans="1:13" ht="13.2" x14ac:dyDescent="0.25">
      <c r="A443" s="450" t="s">
        <v>848</v>
      </c>
      <c r="B443" s="451" t="s">
        <v>411</v>
      </c>
      <c r="C443" s="452" t="s">
        <v>1636</v>
      </c>
      <c r="D443" s="453">
        <v>345.87151862464196</v>
      </c>
      <c r="E443" s="453">
        <v>357.96492836676231</v>
      </c>
      <c r="F443" s="453">
        <v>228.21473524355309</v>
      </c>
      <c r="G443" s="453">
        <v>318.05667621776524</v>
      </c>
      <c r="H443" s="422">
        <v>345.87151862464196</v>
      </c>
      <c r="I443" s="422">
        <v>357.96492836676231</v>
      </c>
      <c r="J443" s="422">
        <v>228.21473524355309</v>
      </c>
      <c r="K443" s="423">
        <v>318.05667621776524</v>
      </c>
      <c r="L443" s="424"/>
      <c r="M443" s="421"/>
    </row>
    <row r="444" spans="1:13" ht="13.2" x14ac:dyDescent="0.25">
      <c r="A444" s="450" t="s">
        <v>849</v>
      </c>
      <c r="B444" s="451" t="s">
        <v>411</v>
      </c>
      <c r="C444" s="452" t="s">
        <v>1637</v>
      </c>
      <c r="D444" s="453">
        <v>346.81350762124708</v>
      </c>
      <c r="E444" s="453">
        <v>358.93985404157036</v>
      </c>
      <c r="F444" s="453">
        <v>228.83628329792157</v>
      </c>
      <c r="G444" s="453">
        <v>318.92291085450358</v>
      </c>
      <c r="H444" s="422">
        <v>346.81350762124708</v>
      </c>
      <c r="I444" s="422">
        <v>358.93985404157036</v>
      </c>
      <c r="J444" s="422">
        <v>228.83628329792157</v>
      </c>
      <c r="K444" s="423">
        <v>318.92291085450358</v>
      </c>
      <c r="L444" s="424"/>
      <c r="M444" s="421"/>
    </row>
    <row r="445" spans="1:13" ht="13.2" x14ac:dyDescent="0.25">
      <c r="A445" s="450" t="s">
        <v>850</v>
      </c>
      <c r="B445" s="451" t="s">
        <v>411</v>
      </c>
      <c r="C445" s="452" t="s">
        <v>1637</v>
      </c>
      <c r="D445" s="453">
        <v>346.81350762124708</v>
      </c>
      <c r="E445" s="453">
        <v>358.93985404157036</v>
      </c>
      <c r="F445" s="453">
        <v>228.83628329792157</v>
      </c>
      <c r="G445" s="453">
        <v>318.92291085450358</v>
      </c>
      <c r="H445" s="422">
        <v>346.81350762124708</v>
      </c>
      <c r="I445" s="422">
        <v>358.93985404157036</v>
      </c>
      <c r="J445" s="422">
        <v>228.83628329792157</v>
      </c>
      <c r="K445" s="423">
        <v>318.92291085450358</v>
      </c>
      <c r="L445" s="424"/>
      <c r="M445" s="421"/>
    </row>
    <row r="446" spans="1:13" ht="13.2" x14ac:dyDescent="0.25">
      <c r="A446" s="450" t="s">
        <v>851</v>
      </c>
      <c r="B446" s="451" t="s">
        <v>411</v>
      </c>
      <c r="C446" s="452" t="s">
        <v>1638</v>
      </c>
      <c r="D446" s="453">
        <v>374.52345652173915</v>
      </c>
      <c r="E446" s="453">
        <v>387.61868227424753</v>
      </c>
      <c r="F446" s="453">
        <v>247.12000517558531</v>
      </c>
      <c r="G446" s="453">
        <v>344.4044372909699</v>
      </c>
      <c r="H446" s="422">
        <v>374.52345652173915</v>
      </c>
      <c r="I446" s="422">
        <v>387.61868227424753</v>
      </c>
      <c r="J446" s="422">
        <v>247.12000517558531</v>
      </c>
      <c r="K446" s="423">
        <v>344.4044372909699</v>
      </c>
      <c r="L446" s="424"/>
      <c r="M446" s="421"/>
    </row>
    <row r="447" spans="1:13" ht="13.2" x14ac:dyDescent="0.25">
      <c r="A447" s="450" t="s">
        <v>852</v>
      </c>
      <c r="B447" s="451" t="s">
        <v>411</v>
      </c>
      <c r="C447" s="452" t="s">
        <v>1638</v>
      </c>
      <c r="D447" s="453">
        <v>374.52345652173915</v>
      </c>
      <c r="E447" s="453">
        <v>387.61868227424753</v>
      </c>
      <c r="F447" s="453">
        <v>247.12000517558531</v>
      </c>
      <c r="G447" s="453">
        <v>344.4044372909699</v>
      </c>
      <c r="H447" s="422">
        <v>374.52345652173915</v>
      </c>
      <c r="I447" s="422">
        <v>387.61868227424753</v>
      </c>
      <c r="J447" s="422">
        <v>247.12000517558531</v>
      </c>
      <c r="K447" s="423">
        <v>344.4044372909699</v>
      </c>
      <c r="L447" s="424"/>
      <c r="M447" s="421"/>
    </row>
    <row r="448" spans="1:13" ht="13.2" x14ac:dyDescent="0.25">
      <c r="A448" s="450" t="s">
        <v>853</v>
      </c>
      <c r="B448" s="451" t="s">
        <v>411</v>
      </c>
      <c r="C448" s="452" t="s">
        <v>1639</v>
      </c>
      <c r="D448" s="453">
        <v>340.92413899253722</v>
      </c>
      <c r="E448" s="453">
        <v>352.84456343283574</v>
      </c>
      <c r="F448" s="453">
        <v>224.95032961287313</v>
      </c>
      <c r="G448" s="453">
        <v>313.5071627798506</v>
      </c>
      <c r="H448" s="422">
        <v>340.92413899253722</v>
      </c>
      <c r="I448" s="422">
        <v>352.84456343283574</v>
      </c>
      <c r="J448" s="422">
        <v>224.95032961287313</v>
      </c>
      <c r="K448" s="423">
        <v>313.5071627798506</v>
      </c>
      <c r="L448" s="424"/>
      <c r="M448" s="421"/>
    </row>
    <row r="449" spans="1:13" ht="13.2" x14ac:dyDescent="0.25">
      <c r="A449" s="450" t="s">
        <v>854</v>
      </c>
      <c r="B449" s="451" t="s">
        <v>411</v>
      </c>
      <c r="C449" s="452" t="s">
        <v>1639</v>
      </c>
      <c r="D449" s="453">
        <v>340.92413899253722</v>
      </c>
      <c r="E449" s="453">
        <v>352.84456343283574</v>
      </c>
      <c r="F449" s="453">
        <v>224.95032961287313</v>
      </c>
      <c r="G449" s="453">
        <v>313.5071627798506</v>
      </c>
      <c r="H449" s="422">
        <v>340.92413899253722</v>
      </c>
      <c r="I449" s="422">
        <v>352.84456343283574</v>
      </c>
      <c r="J449" s="422">
        <v>224.95032961287313</v>
      </c>
      <c r="K449" s="423">
        <v>313.5071627798506</v>
      </c>
      <c r="L449" s="424"/>
      <c r="M449" s="421"/>
    </row>
    <row r="450" spans="1:13" ht="13.2" x14ac:dyDescent="0.25">
      <c r="A450" s="450" t="s">
        <v>855</v>
      </c>
      <c r="B450" s="451" t="s">
        <v>411</v>
      </c>
      <c r="C450" s="452" t="s">
        <v>1640</v>
      </c>
      <c r="D450" s="453">
        <v>336.7297340425531</v>
      </c>
      <c r="E450" s="453">
        <v>348.50350096711793</v>
      </c>
      <c r="F450" s="453">
        <v>222.18275563346219</v>
      </c>
      <c r="G450" s="453">
        <v>309.65007011605417</v>
      </c>
      <c r="H450" s="422">
        <v>336.7297340425531</v>
      </c>
      <c r="I450" s="422">
        <v>348.50350096711793</v>
      </c>
      <c r="J450" s="422">
        <v>222.18275563346219</v>
      </c>
      <c r="K450" s="423">
        <v>309.65007011605417</v>
      </c>
      <c r="L450" s="424"/>
      <c r="M450" s="421"/>
    </row>
    <row r="451" spans="1:13" ht="13.2" x14ac:dyDescent="0.25">
      <c r="A451" s="450" t="s">
        <v>856</v>
      </c>
      <c r="B451" s="451" t="s">
        <v>411</v>
      </c>
      <c r="C451" s="452" t="s">
        <v>1640</v>
      </c>
      <c r="D451" s="453">
        <v>336.7297340425531</v>
      </c>
      <c r="E451" s="453">
        <v>348.50350096711793</v>
      </c>
      <c r="F451" s="453">
        <v>222.18275563346219</v>
      </c>
      <c r="G451" s="453">
        <v>309.65007011605417</v>
      </c>
      <c r="H451" s="422">
        <v>336.7297340425531</v>
      </c>
      <c r="I451" s="422">
        <v>348.50350096711793</v>
      </c>
      <c r="J451" s="422">
        <v>222.18275563346219</v>
      </c>
      <c r="K451" s="423">
        <v>309.65007011605417</v>
      </c>
      <c r="L451" s="424"/>
      <c r="M451" s="421"/>
    </row>
    <row r="452" spans="1:13" ht="13.2" x14ac:dyDescent="0.25">
      <c r="A452" s="450" t="s">
        <v>857</v>
      </c>
      <c r="B452" s="451" t="s">
        <v>411</v>
      </c>
      <c r="C452" s="452" t="s">
        <v>1641</v>
      </c>
      <c r="D452" s="453">
        <v>328.75439000960637</v>
      </c>
      <c r="E452" s="453">
        <v>340.24929875120097</v>
      </c>
      <c r="F452" s="453">
        <v>216.92042286263217</v>
      </c>
      <c r="G452" s="453">
        <v>302.31609990393855</v>
      </c>
      <c r="H452" s="422">
        <v>328.75439000960637</v>
      </c>
      <c r="I452" s="422">
        <v>340.24929875120097</v>
      </c>
      <c r="J452" s="422">
        <v>216.92042286263217</v>
      </c>
      <c r="K452" s="423">
        <v>302.31609990393855</v>
      </c>
      <c r="L452" s="424"/>
      <c r="M452" s="421"/>
    </row>
    <row r="453" spans="1:13" ht="13.2" x14ac:dyDescent="0.25">
      <c r="A453" s="450" t="s">
        <v>858</v>
      </c>
      <c r="B453" s="451" t="s">
        <v>411</v>
      </c>
      <c r="C453" s="452" t="s">
        <v>1642</v>
      </c>
      <c r="D453" s="453">
        <v>329.47200000000015</v>
      </c>
      <c r="E453" s="453">
        <v>340.99200000000025</v>
      </c>
      <c r="F453" s="453">
        <v>217.39392000000012</v>
      </c>
      <c r="G453" s="453">
        <v>302.97600000000017</v>
      </c>
      <c r="H453" s="422">
        <v>329.47200000000015</v>
      </c>
      <c r="I453" s="422">
        <v>340.99200000000025</v>
      </c>
      <c r="J453" s="422">
        <v>217.39392000000012</v>
      </c>
      <c r="K453" s="423">
        <v>302.97600000000017</v>
      </c>
      <c r="L453" s="424"/>
      <c r="M453" s="421"/>
    </row>
    <row r="454" spans="1:13" ht="13.2" x14ac:dyDescent="0.25">
      <c r="A454" s="450" t="s">
        <v>859</v>
      </c>
      <c r="B454" s="451" t="s">
        <v>411</v>
      </c>
      <c r="C454" s="452" t="s">
        <v>1643</v>
      </c>
      <c r="D454" s="453">
        <v>326.1468633235005</v>
      </c>
      <c r="E454" s="453">
        <v>337.55059980334323</v>
      </c>
      <c r="F454" s="453">
        <v>215.19991111111125</v>
      </c>
      <c r="G454" s="453">
        <v>299.91826941986255</v>
      </c>
      <c r="H454" s="422">
        <v>326.1468633235005</v>
      </c>
      <c r="I454" s="422">
        <v>337.55059980334323</v>
      </c>
      <c r="J454" s="422">
        <v>215.19991111111125</v>
      </c>
      <c r="K454" s="423">
        <v>299.91826941986255</v>
      </c>
      <c r="L454" s="424"/>
      <c r="M454" s="421"/>
    </row>
    <row r="455" spans="1:13" ht="13.2" x14ac:dyDescent="0.25">
      <c r="A455" s="450" t="s">
        <v>860</v>
      </c>
      <c r="B455" s="451" t="s">
        <v>411</v>
      </c>
      <c r="C455" s="452" t="s">
        <v>1562</v>
      </c>
      <c r="D455" s="453">
        <v>341.66092410501199</v>
      </c>
      <c r="E455" s="453">
        <v>353.60711026252994</v>
      </c>
      <c r="F455" s="453">
        <v>225.43647897852028</v>
      </c>
      <c r="G455" s="453">
        <v>314.18469594272074</v>
      </c>
      <c r="H455" s="422">
        <v>341.66092410501199</v>
      </c>
      <c r="I455" s="422">
        <v>353.60711026252994</v>
      </c>
      <c r="J455" s="422">
        <v>225.43647897852028</v>
      </c>
      <c r="K455" s="423">
        <v>314.18469594272074</v>
      </c>
      <c r="L455" s="424"/>
      <c r="M455" s="421"/>
    </row>
    <row r="456" spans="1:13" ht="13.2" x14ac:dyDescent="0.25">
      <c r="A456" s="450" t="s">
        <v>861</v>
      </c>
      <c r="B456" s="451" t="s">
        <v>411</v>
      </c>
      <c r="C456" s="452" t="s">
        <v>1644</v>
      </c>
      <c r="D456" s="453">
        <v>338.59669623915119</v>
      </c>
      <c r="E456" s="453">
        <v>350.43574156219859</v>
      </c>
      <c r="F456" s="453">
        <v>223.41462429122458</v>
      </c>
      <c r="G456" s="453">
        <v>311.36689199614261</v>
      </c>
      <c r="H456" s="422">
        <v>338.59669623915119</v>
      </c>
      <c r="I456" s="422">
        <v>350.43574156219859</v>
      </c>
      <c r="J456" s="422">
        <v>223.41462429122458</v>
      </c>
      <c r="K456" s="423">
        <v>311.36689199614261</v>
      </c>
      <c r="L456" s="424"/>
      <c r="M456" s="421"/>
    </row>
    <row r="457" spans="1:13" ht="13.2" x14ac:dyDescent="0.25">
      <c r="A457" s="450" t="s">
        <v>862</v>
      </c>
      <c r="B457" s="451" t="s">
        <v>411</v>
      </c>
      <c r="C457" s="452" t="s">
        <v>1645</v>
      </c>
      <c r="D457" s="453">
        <v>341.41502590673571</v>
      </c>
      <c r="E457" s="453">
        <v>353.3526142251531</v>
      </c>
      <c r="F457" s="453">
        <v>225.27422915685349</v>
      </c>
      <c r="G457" s="453">
        <v>313.95857277437585</v>
      </c>
      <c r="H457" s="422">
        <v>341.41502590673571</v>
      </c>
      <c r="I457" s="422">
        <v>353.3526142251531</v>
      </c>
      <c r="J457" s="422">
        <v>225.27422915685349</v>
      </c>
      <c r="K457" s="423">
        <v>313.95857277437585</v>
      </c>
      <c r="L457" s="424"/>
      <c r="M457" s="421"/>
    </row>
    <row r="458" spans="1:13" ht="13.2" x14ac:dyDescent="0.25">
      <c r="A458" s="450" t="s">
        <v>863</v>
      </c>
      <c r="B458" s="451" t="s">
        <v>411</v>
      </c>
      <c r="C458" s="452" t="s">
        <v>1456</v>
      </c>
      <c r="D458" s="453">
        <v>331.1175812854442</v>
      </c>
      <c r="E458" s="453">
        <v>342.69511909262752</v>
      </c>
      <c r="F458" s="453">
        <v>218.47971595935726</v>
      </c>
      <c r="G458" s="453">
        <v>304.4892443289225</v>
      </c>
      <c r="H458" s="422">
        <v>331.1175812854442</v>
      </c>
      <c r="I458" s="422">
        <v>342.69511909262752</v>
      </c>
      <c r="J458" s="422">
        <v>218.47971595935726</v>
      </c>
      <c r="K458" s="423">
        <v>304.4892443289225</v>
      </c>
      <c r="L458" s="424"/>
      <c r="M458" s="421"/>
    </row>
    <row r="459" spans="1:13" ht="13.2" x14ac:dyDescent="0.25">
      <c r="A459" s="450" t="s">
        <v>864</v>
      </c>
      <c r="B459" s="451" t="s">
        <v>411</v>
      </c>
      <c r="C459" s="452" t="s">
        <v>1646</v>
      </c>
      <c r="D459" s="453">
        <v>338.4263654485049</v>
      </c>
      <c r="E459" s="453">
        <v>350.25945514950166</v>
      </c>
      <c r="F459" s="453">
        <v>223.30223574750829</v>
      </c>
      <c r="G459" s="453">
        <v>311.21025913621258</v>
      </c>
      <c r="H459" s="422">
        <v>338.4263654485049</v>
      </c>
      <c r="I459" s="422">
        <v>350.25945514950166</v>
      </c>
      <c r="J459" s="422">
        <v>223.30223574750829</v>
      </c>
      <c r="K459" s="423">
        <v>311.21025913621258</v>
      </c>
      <c r="L459" s="424"/>
      <c r="M459" s="421"/>
    </row>
    <row r="460" spans="1:13" ht="13.2" x14ac:dyDescent="0.25">
      <c r="A460" s="450" t="s">
        <v>865</v>
      </c>
      <c r="B460" s="451" t="s">
        <v>411</v>
      </c>
      <c r="C460" s="452" t="s">
        <v>1646</v>
      </c>
      <c r="D460" s="453">
        <v>338.4263654485049</v>
      </c>
      <c r="E460" s="453">
        <v>350.25945514950166</v>
      </c>
      <c r="F460" s="453">
        <v>223.30223574750829</v>
      </c>
      <c r="G460" s="453">
        <v>311.21025913621258</v>
      </c>
      <c r="H460" s="422">
        <v>338.4263654485049</v>
      </c>
      <c r="I460" s="422">
        <v>350.25945514950166</v>
      </c>
      <c r="J460" s="422">
        <v>223.30223574750829</v>
      </c>
      <c r="K460" s="423">
        <v>311.21025913621258</v>
      </c>
      <c r="L460" s="424"/>
      <c r="M460" s="421"/>
    </row>
    <row r="461" spans="1:13" ht="13.2" x14ac:dyDescent="0.25">
      <c r="A461" s="450" t="s">
        <v>866</v>
      </c>
      <c r="B461" s="451" t="s">
        <v>411</v>
      </c>
      <c r="C461" s="452" t="s">
        <v>1647</v>
      </c>
      <c r="D461" s="453">
        <v>336.671385199241</v>
      </c>
      <c r="E461" s="453">
        <v>348.44311195445925</v>
      </c>
      <c r="F461" s="453">
        <v>222.14425559772297</v>
      </c>
      <c r="G461" s="453">
        <v>309.59641366223917</v>
      </c>
      <c r="H461" s="422">
        <v>336.671385199241</v>
      </c>
      <c r="I461" s="422">
        <v>348.44311195445925</v>
      </c>
      <c r="J461" s="422">
        <v>222.14425559772297</v>
      </c>
      <c r="K461" s="423">
        <v>309.59641366223917</v>
      </c>
      <c r="L461" s="424"/>
      <c r="M461" s="421"/>
    </row>
    <row r="462" spans="1:13" ht="13.2" x14ac:dyDescent="0.25">
      <c r="A462" s="450" t="s">
        <v>867</v>
      </c>
      <c r="B462" s="451" t="s">
        <v>411</v>
      </c>
      <c r="C462" s="452" t="s">
        <v>1648</v>
      </c>
      <c r="D462" s="453">
        <v>335.77728301886793</v>
      </c>
      <c r="E462" s="453">
        <v>347.51774746008704</v>
      </c>
      <c r="F462" s="453">
        <v>221.55430447024676</v>
      </c>
      <c r="G462" s="453">
        <v>308.77421480406383</v>
      </c>
      <c r="H462" s="422">
        <v>335.77728301886793</v>
      </c>
      <c r="I462" s="422">
        <v>347.51774746008704</v>
      </c>
      <c r="J462" s="422">
        <v>221.55430447024676</v>
      </c>
      <c r="K462" s="423">
        <v>308.77421480406383</v>
      </c>
      <c r="L462" s="424"/>
      <c r="M462" s="421"/>
    </row>
    <row r="463" spans="1:13" ht="13.2" x14ac:dyDescent="0.25">
      <c r="A463" s="450" t="s">
        <v>868</v>
      </c>
      <c r="B463" s="451" t="s">
        <v>412</v>
      </c>
      <c r="C463" s="452" t="s">
        <v>1649</v>
      </c>
      <c r="D463" s="453">
        <v>330.58295327102803</v>
      </c>
      <c r="E463" s="453">
        <v>342.14179779099408</v>
      </c>
      <c r="F463" s="453">
        <v>218.12695493627865</v>
      </c>
      <c r="G463" s="453">
        <v>303.99761087510615</v>
      </c>
      <c r="H463" s="422">
        <v>330.58295327102803</v>
      </c>
      <c r="I463" s="422">
        <v>342.14179779099408</v>
      </c>
      <c r="J463" s="422">
        <v>218.12695493627865</v>
      </c>
      <c r="K463" s="423">
        <v>303.99761087510615</v>
      </c>
      <c r="L463" s="424"/>
      <c r="M463" s="421"/>
    </row>
    <row r="464" spans="1:13" ht="13.2" x14ac:dyDescent="0.25">
      <c r="A464" s="450" t="s">
        <v>869</v>
      </c>
      <c r="B464" s="451" t="s">
        <v>412</v>
      </c>
      <c r="C464" s="452" t="s">
        <v>1650</v>
      </c>
      <c r="D464" s="453">
        <v>349.57371428571412</v>
      </c>
      <c r="E464" s="453">
        <v>361.79657142857133</v>
      </c>
      <c r="F464" s="453">
        <v>230.65753714285717</v>
      </c>
      <c r="G464" s="453">
        <v>321.46114285714276</v>
      </c>
      <c r="H464" s="422">
        <v>349.57371428571412</v>
      </c>
      <c r="I464" s="422">
        <v>361.79657142857133</v>
      </c>
      <c r="J464" s="422">
        <v>230.65753714285717</v>
      </c>
      <c r="K464" s="423">
        <v>321.46114285714276</v>
      </c>
      <c r="L464" s="424"/>
      <c r="M464" s="421"/>
    </row>
    <row r="465" spans="1:13" ht="13.2" x14ac:dyDescent="0.25">
      <c r="A465" s="450" t="s">
        <v>870</v>
      </c>
      <c r="B465" s="451" t="s">
        <v>412</v>
      </c>
      <c r="C465" s="452" t="s">
        <v>1651</v>
      </c>
      <c r="D465" s="453">
        <v>368.62447663551387</v>
      </c>
      <c r="E465" s="453">
        <v>381.51344435004233</v>
      </c>
      <c r="F465" s="453">
        <v>243.22770974086657</v>
      </c>
      <c r="G465" s="453">
        <v>338.97985089209845</v>
      </c>
      <c r="H465" s="422">
        <v>368.62447663551387</v>
      </c>
      <c r="I465" s="422">
        <v>381.51344435004233</v>
      </c>
      <c r="J465" s="422">
        <v>243.22770974086657</v>
      </c>
      <c r="K465" s="423">
        <v>338.97985089209845</v>
      </c>
      <c r="L465" s="424"/>
      <c r="M465" s="421"/>
    </row>
    <row r="466" spans="1:13" ht="13.2" x14ac:dyDescent="0.25">
      <c r="A466" s="450" t="s">
        <v>871</v>
      </c>
      <c r="B466" s="451" t="s">
        <v>412</v>
      </c>
      <c r="C466" s="452" t="s">
        <v>1649</v>
      </c>
      <c r="D466" s="453">
        <v>344.48529083665329</v>
      </c>
      <c r="E466" s="453">
        <v>356.53023107569715</v>
      </c>
      <c r="F466" s="453">
        <v>227.30006725099599</v>
      </c>
      <c r="G466" s="453">
        <v>316.78192828685246</v>
      </c>
      <c r="H466" s="422">
        <v>344.48529083665329</v>
      </c>
      <c r="I466" s="422">
        <v>356.53023107569715</v>
      </c>
      <c r="J466" s="422">
        <v>227.30006725099599</v>
      </c>
      <c r="K466" s="423">
        <v>316.78192828685246</v>
      </c>
      <c r="L466" s="424"/>
      <c r="M466" s="421"/>
    </row>
    <row r="467" spans="1:13" ht="13.2" x14ac:dyDescent="0.25">
      <c r="A467" s="450" t="s">
        <v>872</v>
      </c>
      <c r="B467" s="451" t="s">
        <v>412</v>
      </c>
      <c r="C467" s="452" t="s">
        <v>1652</v>
      </c>
      <c r="D467" s="453">
        <v>341.67660147601475</v>
      </c>
      <c r="E467" s="453">
        <v>353.62333579335785</v>
      </c>
      <c r="F467" s="453">
        <v>225.446823302583</v>
      </c>
      <c r="G467" s="453">
        <v>314.19911254612555</v>
      </c>
      <c r="H467" s="422">
        <v>341.67660147601475</v>
      </c>
      <c r="I467" s="422">
        <v>353.62333579335785</v>
      </c>
      <c r="J467" s="422">
        <v>225.446823302583</v>
      </c>
      <c r="K467" s="423">
        <v>314.19911254612555</v>
      </c>
      <c r="L467" s="424"/>
      <c r="M467" s="421"/>
    </row>
    <row r="468" spans="1:13" ht="13.2" x14ac:dyDescent="0.25">
      <c r="A468" s="450" t="s">
        <v>873</v>
      </c>
      <c r="B468" s="451" t="s">
        <v>412</v>
      </c>
      <c r="C468" s="452" t="s">
        <v>1652</v>
      </c>
      <c r="D468" s="453">
        <v>341.67660147601475</v>
      </c>
      <c r="E468" s="453">
        <v>353.62333579335785</v>
      </c>
      <c r="F468" s="453">
        <v>225.446823302583</v>
      </c>
      <c r="G468" s="453">
        <v>314.19911254612555</v>
      </c>
      <c r="H468" s="422">
        <v>341.67660147601475</v>
      </c>
      <c r="I468" s="422">
        <v>353.62333579335785</v>
      </c>
      <c r="J468" s="422">
        <v>225.446823302583</v>
      </c>
      <c r="K468" s="423">
        <v>314.19911254612555</v>
      </c>
      <c r="L468" s="424"/>
      <c r="M468" s="421"/>
    </row>
    <row r="469" spans="1:13" ht="13.2" x14ac:dyDescent="0.25">
      <c r="A469" s="450" t="s">
        <v>874</v>
      </c>
      <c r="B469" s="451" t="s">
        <v>412</v>
      </c>
      <c r="C469" s="452" t="s">
        <v>1653</v>
      </c>
      <c r="D469" s="453">
        <v>333.20127887323946</v>
      </c>
      <c r="E469" s="453">
        <v>344.85167323943665</v>
      </c>
      <c r="F469" s="453">
        <v>219.85459208450709</v>
      </c>
      <c r="G469" s="453">
        <v>306.40537183098593</v>
      </c>
      <c r="H469" s="422">
        <v>333.20127887323946</v>
      </c>
      <c r="I469" s="422">
        <v>344.85167323943665</v>
      </c>
      <c r="J469" s="422">
        <v>219.85459208450709</v>
      </c>
      <c r="K469" s="423">
        <v>306.40537183098593</v>
      </c>
      <c r="L469" s="424"/>
      <c r="M469" s="421"/>
    </row>
    <row r="470" spans="1:13" ht="13.2" x14ac:dyDescent="0.25">
      <c r="A470" s="450" t="s">
        <v>875</v>
      </c>
      <c r="B470" s="451" t="s">
        <v>412</v>
      </c>
      <c r="C470" s="452" t="s">
        <v>1654</v>
      </c>
      <c r="D470" s="453">
        <v>333.49853658536574</v>
      </c>
      <c r="E470" s="453">
        <v>345.15932457786107</v>
      </c>
      <c r="F470" s="453">
        <v>220.05073020637897</v>
      </c>
      <c r="G470" s="453">
        <v>306.67872420262665</v>
      </c>
      <c r="H470" s="422">
        <v>333.49853658536574</v>
      </c>
      <c r="I470" s="422">
        <v>345.15932457786107</v>
      </c>
      <c r="J470" s="422">
        <v>220.05073020637897</v>
      </c>
      <c r="K470" s="423">
        <v>306.67872420262665</v>
      </c>
      <c r="L470" s="424"/>
      <c r="M470" s="421"/>
    </row>
    <row r="471" spans="1:13" ht="13.2" x14ac:dyDescent="0.25">
      <c r="A471" s="450" t="s">
        <v>876</v>
      </c>
      <c r="B471" s="451" t="s">
        <v>412</v>
      </c>
      <c r="C471" s="452" t="s">
        <v>1655</v>
      </c>
      <c r="D471" s="453">
        <v>348.27904295612024</v>
      </c>
      <c r="E471" s="453">
        <v>360.45663187066987</v>
      </c>
      <c r="F471" s="453">
        <v>229.80328040646654</v>
      </c>
      <c r="G471" s="453">
        <v>320.27058845265594</v>
      </c>
      <c r="H471" s="422">
        <v>348.27904295612024</v>
      </c>
      <c r="I471" s="422">
        <v>360.45663187066987</v>
      </c>
      <c r="J471" s="422">
        <v>229.80328040646654</v>
      </c>
      <c r="K471" s="423">
        <v>320.27058845265594</v>
      </c>
      <c r="L471" s="424"/>
      <c r="M471" s="421"/>
    </row>
    <row r="472" spans="1:13" ht="13.2" x14ac:dyDescent="0.25">
      <c r="A472" s="450" t="s">
        <v>877</v>
      </c>
      <c r="B472" s="451" t="s">
        <v>412</v>
      </c>
      <c r="C472" s="452" t="s">
        <v>1655</v>
      </c>
      <c r="D472" s="453">
        <v>348.27904295612024</v>
      </c>
      <c r="E472" s="453">
        <v>360.45663187066987</v>
      </c>
      <c r="F472" s="453">
        <v>229.80328040646654</v>
      </c>
      <c r="G472" s="453">
        <v>320.27058845265594</v>
      </c>
      <c r="H472" s="422">
        <v>348.27904295612024</v>
      </c>
      <c r="I472" s="422">
        <v>360.45663187066987</v>
      </c>
      <c r="J472" s="422">
        <v>229.80328040646654</v>
      </c>
      <c r="K472" s="423">
        <v>320.27058845265594</v>
      </c>
      <c r="L472" s="424"/>
      <c r="M472" s="421"/>
    </row>
    <row r="473" spans="1:13" ht="13.2" x14ac:dyDescent="0.25">
      <c r="A473" s="450" t="s">
        <v>878</v>
      </c>
      <c r="B473" s="451" t="s">
        <v>412</v>
      </c>
      <c r="C473" s="452" t="s">
        <v>1656</v>
      </c>
      <c r="D473" s="453">
        <v>335.47800000000007</v>
      </c>
      <c r="E473" s="453">
        <v>347.20800000000014</v>
      </c>
      <c r="F473" s="453">
        <v>221.35683000000006</v>
      </c>
      <c r="G473" s="453">
        <v>308.49900000000002</v>
      </c>
      <c r="H473" s="422">
        <v>335.47800000000007</v>
      </c>
      <c r="I473" s="422">
        <v>347.20800000000014</v>
      </c>
      <c r="J473" s="422">
        <v>221.35683000000006</v>
      </c>
      <c r="K473" s="423">
        <v>308.49900000000002</v>
      </c>
      <c r="L473" s="424"/>
      <c r="M473" s="421"/>
    </row>
    <row r="474" spans="1:13" ht="13.2" x14ac:dyDescent="0.25">
      <c r="A474" s="450" t="s">
        <v>879</v>
      </c>
      <c r="B474" s="451" t="s">
        <v>412</v>
      </c>
      <c r="C474" s="452" t="s">
        <v>1657</v>
      </c>
      <c r="D474" s="453">
        <v>336.06172696575004</v>
      </c>
      <c r="E474" s="453">
        <v>347.81213699951758</v>
      </c>
      <c r="F474" s="453">
        <v>221.7419877472262</v>
      </c>
      <c r="G474" s="453">
        <v>309.03578388808489</v>
      </c>
      <c r="H474" s="422">
        <v>336.06172696575004</v>
      </c>
      <c r="I474" s="422">
        <v>347.81213699951758</v>
      </c>
      <c r="J474" s="422">
        <v>221.7419877472262</v>
      </c>
      <c r="K474" s="423">
        <v>309.03578388808489</v>
      </c>
      <c r="L474" s="424"/>
      <c r="M474" s="421"/>
    </row>
    <row r="475" spans="1:13" ht="13.2" x14ac:dyDescent="0.25">
      <c r="A475" s="450" t="s">
        <v>880</v>
      </c>
      <c r="B475" s="451" t="s">
        <v>412</v>
      </c>
      <c r="C475" s="452" t="s">
        <v>1597</v>
      </c>
      <c r="D475" s="453">
        <v>343.67341116751265</v>
      </c>
      <c r="E475" s="453">
        <v>355.68996400553777</v>
      </c>
      <c r="F475" s="453">
        <v>226.76436860636827</v>
      </c>
      <c r="G475" s="453">
        <v>316.03533964005544</v>
      </c>
      <c r="H475" s="422">
        <v>343.67341116751265</v>
      </c>
      <c r="I475" s="422">
        <v>355.68996400553777</v>
      </c>
      <c r="J475" s="422">
        <v>226.76436860636827</v>
      </c>
      <c r="K475" s="423">
        <v>316.03533964005544</v>
      </c>
      <c r="L475" s="424"/>
      <c r="M475" s="421"/>
    </row>
    <row r="476" spans="1:13" ht="13.2" x14ac:dyDescent="0.25">
      <c r="A476" s="450" t="s">
        <v>881</v>
      </c>
      <c r="B476" s="451" t="s">
        <v>412</v>
      </c>
      <c r="C476" s="452" t="s">
        <v>1658</v>
      </c>
      <c r="D476" s="453">
        <v>342.50401703738754</v>
      </c>
      <c r="E476" s="453">
        <v>354.47968196876474</v>
      </c>
      <c r="F476" s="453">
        <v>225.99277292001895</v>
      </c>
      <c r="G476" s="453">
        <v>314.95998769522009</v>
      </c>
      <c r="H476" s="422">
        <v>342.50401703738754</v>
      </c>
      <c r="I476" s="422">
        <v>354.47968196876474</v>
      </c>
      <c r="J476" s="422">
        <v>225.99277292001895</v>
      </c>
      <c r="K476" s="423">
        <v>314.95998769522009</v>
      </c>
      <c r="L476" s="424"/>
      <c r="M476" s="421"/>
    </row>
    <row r="477" spans="1:13" ht="13.2" x14ac:dyDescent="0.25">
      <c r="A477" s="450" t="s">
        <v>882</v>
      </c>
      <c r="B477" s="451" t="s">
        <v>412</v>
      </c>
      <c r="C477" s="452" t="s">
        <v>1659</v>
      </c>
      <c r="D477" s="453">
        <v>331.6470396902227</v>
      </c>
      <c r="E477" s="453">
        <v>343.2430900290417</v>
      </c>
      <c r="F477" s="453">
        <v>218.82906594385292</v>
      </c>
      <c r="G477" s="453">
        <v>304.97612391093907</v>
      </c>
      <c r="H477" s="422">
        <v>331.6470396902227</v>
      </c>
      <c r="I477" s="422">
        <v>343.2430900290417</v>
      </c>
      <c r="J477" s="422">
        <v>218.82906594385292</v>
      </c>
      <c r="K477" s="423">
        <v>304.97612391093907</v>
      </c>
      <c r="L477" s="424"/>
      <c r="M477" s="421"/>
    </row>
    <row r="478" spans="1:13" ht="13.2" x14ac:dyDescent="0.25">
      <c r="A478" s="450" t="s">
        <v>883</v>
      </c>
      <c r="B478" s="451" t="s">
        <v>412</v>
      </c>
      <c r="C478" s="452" t="s">
        <v>1658</v>
      </c>
      <c r="D478" s="453">
        <v>342.50401703738754</v>
      </c>
      <c r="E478" s="453">
        <v>354.47968196876474</v>
      </c>
      <c r="F478" s="453">
        <v>225.99277292001895</v>
      </c>
      <c r="G478" s="453">
        <v>314.95998769522009</v>
      </c>
      <c r="H478" s="422">
        <v>342.50401703738754</v>
      </c>
      <c r="I478" s="422">
        <v>354.47968196876474</v>
      </c>
      <c r="J478" s="422">
        <v>225.99277292001895</v>
      </c>
      <c r="K478" s="423">
        <v>314.95998769522009</v>
      </c>
      <c r="L478" s="424"/>
      <c r="M478" s="421"/>
    </row>
    <row r="479" spans="1:13" ht="13.2" x14ac:dyDescent="0.25">
      <c r="A479" s="450" t="s">
        <v>884</v>
      </c>
      <c r="B479" s="451" t="s">
        <v>412</v>
      </c>
      <c r="C479" s="452" t="s">
        <v>1660</v>
      </c>
      <c r="D479" s="453">
        <v>333.08120177165353</v>
      </c>
      <c r="E479" s="453">
        <v>344.72739763779532</v>
      </c>
      <c r="F479" s="453">
        <v>219.7753621899607</v>
      </c>
      <c r="G479" s="453">
        <v>306.2949512795276</v>
      </c>
      <c r="H479" s="422">
        <v>333.08120177165353</v>
      </c>
      <c r="I479" s="422">
        <v>344.72739763779532</v>
      </c>
      <c r="J479" s="422">
        <v>219.7753621899607</v>
      </c>
      <c r="K479" s="423">
        <v>306.2949512795276</v>
      </c>
      <c r="L479" s="424"/>
      <c r="M479" s="421"/>
    </row>
    <row r="480" spans="1:13" ht="13.2" x14ac:dyDescent="0.25">
      <c r="A480" s="450" t="s">
        <v>885</v>
      </c>
      <c r="B480" s="451" t="s">
        <v>412</v>
      </c>
      <c r="C480" s="452" t="s">
        <v>1661</v>
      </c>
      <c r="D480" s="453">
        <v>331.08600481927698</v>
      </c>
      <c r="E480" s="453">
        <v>342.66243855421664</v>
      </c>
      <c r="F480" s="453">
        <v>218.45888101204815</v>
      </c>
      <c r="G480" s="453">
        <v>304.46020722891552</v>
      </c>
      <c r="H480" s="422">
        <v>331.08600481927698</v>
      </c>
      <c r="I480" s="422">
        <v>342.66243855421664</v>
      </c>
      <c r="J480" s="422">
        <v>218.45888101204815</v>
      </c>
      <c r="K480" s="423">
        <v>304.46020722891552</v>
      </c>
      <c r="L480" s="424"/>
      <c r="M480" s="421"/>
    </row>
    <row r="481" spans="1:13" ht="13.2" x14ac:dyDescent="0.25">
      <c r="A481" s="450" t="s">
        <v>886</v>
      </c>
      <c r="B481" s="451" t="s">
        <v>412</v>
      </c>
      <c r="C481" s="452" t="s">
        <v>1662</v>
      </c>
      <c r="D481" s="453">
        <v>330.27474999999993</v>
      </c>
      <c r="E481" s="453">
        <v>341.82281818181809</v>
      </c>
      <c r="F481" s="453">
        <v>217.92359465909087</v>
      </c>
      <c r="G481" s="453">
        <v>303.71419318181825</v>
      </c>
      <c r="H481" s="422">
        <v>330.27474999999993</v>
      </c>
      <c r="I481" s="422">
        <v>341.82281818181809</v>
      </c>
      <c r="J481" s="422">
        <v>217.92359465909087</v>
      </c>
      <c r="K481" s="423">
        <v>303.71419318181825</v>
      </c>
      <c r="L481" s="424"/>
      <c r="M481" s="421"/>
    </row>
    <row r="482" spans="1:13" ht="13.2" x14ac:dyDescent="0.25">
      <c r="A482" s="450" t="s">
        <v>887</v>
      </c>
      <c r="B482" s="451" t="s">
        <v>412</v>
      </c>
      <c r="C482" s="452" t="s">
        <v>1662</v>
      </c>
      <c r="D482" s="453">
        <v>330.27474999999993</v>
      </c>
      <c r="E482" s="453">
        <v>341.82281818181809</v>
      </c>
      <c r="F482" s="453">
        <v>217.92359465909087</v>
      </c>
      <c r="G482" s="453">
        <v>303.71419318181825</v>
      </c>
      <c r="H482" s="422">
        <v>330.27474999999993</v>
      </c>
      <c r="I482" s="422">
        <v>341.82281818181809</v>
      </c>
      <c r="J482" s="422">
        <v>217.92359465909087</v>
      </c>
      <c r="K482" s="423">
        <v>303.71419318181825</v>
      </c>
      <c r="L482" s="424"/>
      <c r="M482" s="421"/>
    </row>
    <row r="483" spans="1:13" ht="13.2" x14ac:dyDescent="0.25">
      <c r="A483" s="450" t="s">
        <v>888</v>
      </c>
      <c r="B483" s="451" t="s">
        <v>413</v>
      </c>
      <c r="C483" s="452" t="s">
        <v>1663</v>
      </c>
      <c r="D483" s="453">
        <v>354.2710691708657</v>
      </c>
      <c r="E483" s="453">
        <v>366.65816949152537</v>
      </c>
      <c r="F483" s="453">
        <v>233.75697015116805</v>
      </c>
      <c r="G483" s="453">
        <v>325.78073843334857</v>
      </c>
      <c r="H483" s="422">
        <v>354.2710691708657</v>
      </c>
      <c r="I483" s="422">
        <v>366.65816949152537</v>
      </c>
      <c r="J483" s="422">
        <v>233.75697015116805</v>
      </c>
      <c r="K483" s="423">
        <v>325.78073843334857</v>
      </c>
      <c r="L483" s="424"/>
      <c r="M483" s="421"/>
    </row>
    <row r="484" spans="1:13" ht="13.2" x14ac:dyDescent="0.25">
      <c r="A484" s="450" t="s">
        <v>889</v>
      </c>
      <c r="B484" s="451" t="s">
        <v>413</v>
      </c>
      <c r="C484" s="452" t="s">
        <v>1663</v>
      </c>
      <c r="D484" s="453">
        <v>354.2710691708657</v>
      </c>
      <c r="E484" s="453">
        <v>366.65816949152537</v>
      </c>
      <c r="F484" s="453">
        <v>233.75697015116805</v>
      </c>
      <c r="G484" s="453">
        <v>325.78073843334857</v>
      </c>
      <c r="H484" s="422">
        <v>354.2710691708657</v>
      </c>
      <c r="I484" s="422">
        <v>366.65816949152537</v>
      </c>
      <c r="J484" s="422">
        <v>233.75697015116805</v>
      </c>
      <c r="K484" s="423">
        <v>325.78073843334857</v>
      </c>
      <c r="L484" s="424"/>
      <c r="M484" s="421"/>
    </row>
    <row r="485" spans="1:13" ht="13.2" x14ac:dyDescent="0.25">
      <c r="A485" s="450" t="s">
        <v>890</v>
      </c>
      <c r="B485" s="451" t="s">
        <v>413</v>
      </c>
      <c r="C485" s="452" t="s">
        <v>1663</v>
      </c>
      <c r="D485" s="453">
        <v>354.2710691708657</v>
      </c>
      <c r="E485" s="453">
        <v>366.65816949152537</v>
      </c>
      <c r="F485" s="453">
        <v>233.75697015116805</v>
      </c>
      <c r="G485" s="453">
        <v>325.78073843334857</v>
      </c>
      <c r="H485" s="422">
        <v>354.2710691708657</v>
      </c>
      <c r="I485" s="422">
        <v>366.65816949152537</v>
      </c>
      <c r="J485" s="422">
        <v>233.75697015116805</v>
      </c>
      <c r="K485" s="423">
        <v>325.78073843334857</v>
      </c>
      <c r="L485" s="424"/>
      <c r="M485" s="421"/>
    </row>
    <row r="486" spans="1:13" ht="13.2" x14ac:dyDescent="0.25">
      <c r="A486" s="450" t="s">
        <v>891</v>
      </c>
      <c r="B486" s="451" t="s">
        <v>413</v>
      </c>
      <c r="C486" s="452" t="s">
        <v>1663</v>
      </c>
      <c r="D486" s="453">
        <v>354.2710691708657</v>
      </c>
      <c r="E486" s="453">
        <v>366.65816949152537</v>
      </c>
      <c r="F486" s="453">
        <v>233.75697015116805</v>
      </c>
      <c r="G486" s="453">
        <v>325.78073843334857</v>
      </c>
      <c r="H486" s="422">
        <v>354.2710691708657</v>
      </c>
      <c r="I486" s="422">
        <v>366.65816949152537</v>
      </c>
      <c r="J486" s="422">
        <v>233.75697015116805</v>
      </c>
      <c r="K486" s="423">
        <v>325.78073843334857</v>
      </c>
      <c r="L486" s="424"/>
      <c r="M486" s="421"/>
    </row>
    <row r="487" spans="1:13" ht="13.2" x14ac:dyDescent="0.25">
      <c r="A487" s="450" t="s">
        <v>892</v>
      </c>
      <c r="B487" s="451" t="s">
        <v>413</v>
      </c>
      <c r="C487" s="452" t="s">
        <v>1664</v>
      </c>
      <c r="D487" s="453">
        <v>332.81367667667666</v>
      </c>
      <c r="E487" s="453">
        <v>344.45051851851855</v>
      </c>
      <c r="F487" s="453">
        <v>219.59884239739739</v>
      </c>
      <c r="G487" s="453">
        <v>306.04894044044039</v>
      </c>
      <c r="H487" s="422">
        <v>332.81367667667666</v>
      </c>
      <c r="I487" s="422">
        <v>344.45051851851855</v>
      </c>
      <c r="J487" s="422">
        <v>219.59884239739739</v>
      </c>
      <c r="K487" s="423">
        <v>306.04894044044039</v>
      </c>
      <c r="L487" s="424"/>
      <c r="M487" s="421"/>
    </row>
    <row r="488" spans="1:13" ht="13.2" x14ac:dyDescent="0.25">
      <c r="A488" s="450" t="s">
        <v>893</v>
      </c>
      <c r="B488" s="451" t="s">
        <v>413</v>
      </c>
      <c r="C488" s="452" t="s">
        <v>1665</v>
      </c>
      <c r="D488" s="453">
        <v>329.74683483483489</v>
      </c>
      <c r="E488" s="453">
        <v>341.27644444444451</v>
      </c>
      <c r="F488" s="453">
        <v>217.57526294294297</v>
      </c>
      <c r="G488" s="453">
        <v>303.22873273273279</v>
      </c>
      <c r="H488" s="422">
        <v>329.74683483483489</v>
      </c>
      <c r="I488" s="422">
        <v>341.27644444444451</v>
      </c>
      <c r="J488" s="422">
        <v>217.57526294294297</v>
      </c>
      <c r="K488" s="423">
        <v>303.22873273273279</v>
      </c>
      <c r="L488" s="424"/>
      <c r="M488" s="421"/>
    </row>
    <row r="489" spans="1:13" ht="13.2" x14ac:dyDescent="0.25">
      <c r="A489" s="450" t="s">
        <v>894</v>
      </c>
      <c r="B489" s="451" t="s">
        <v>413</v>
      </c>
      <c r="C489" s="452" t="s">
        <v>1666</v>
      </c>
      <c r="D489" s="453">
        <v>337.16779727095513</v>
      </c>
      <c r="E489" s="453">
        <v>348.95688109161802</v>
      </c>
      <c r="F489" s="453">
        <v>222.47180077972715</v>
      </c>
      <c r="G489" s="453">
        <v>310.05290448343078</v>
      </c>
      <c r="H489" s="422">
        <v>337.16779727095513</v>
      </c>
      <c r="I489" s="422">
        <v>348.95688109161802</v>
      </c>
      <c r="J489" s="422">
        <v>222.47180077972715</v>
      </c>
      <c r="K489" s="423">
        <v>310.05290448343078</v>
      </c>
      <c r="L489" s="424"/>
      <c r="M489" s="421"/>
    </row>
    <row r="490" spans="1:13" ht="13.2" x14ac:dyDescent="0.25">
      <c r="A490" s="450" t="s">
        <v>895</v>
      </c>
      <c r="B490" s="451" t="s">
        <v>413</v>
      </c>
      <c r="C490" s="452" t="s">
        <v>1666</v>
      </c>
      <c r="D490" s="453">
        <v>337.16779727095513</v>
      </c>
      <c r="E490" s="453">
        <v>348.95688109161802</v>
      </c>
      <c r="F490" s="453">
        <v>222.47180077972715</v>
      </c>
      <c r="G490" s="453">
        <v>310.05290448343078</v>
      </c>
      <c r="H490" s="422">
        <v>337.16779727095513</v>
      </c>
      <c r="I490" s="422">
        <v>348.95688109161802</v>
      </c>
      <c r="J490" s="422">
        <v>222.47180077972715</v>
      </c>
      <c r="K490" s="423">
        <v>310.05290448343078</v>
      </c>
      <c r="L490" s="424"/>
      <c r="M490" s="421"/>
    </row>
    <row r="491" spans="1:13" ht="13.2" x14ac:dyDescent="0.25">
      <c r="A491" s="450" t="s">
        <v>896</v>
      </c>
      <c r="B491" s="451" t="s">
        <v>413</v>
      </c>
      <c r="C491" s="452" t="s">
        <v>1667</v>
      </c>
      <c r="D491" s="453">
        <v>344.7800684410646</v>
      </c>
      <c r="E491" s="453">
        <v>356.83531558935357</v>
      </c>
      <c r="F491" s="453">
        <v>227.4945689353612</v>
      </c>
      <c r="G491" s="453">
        <v>317.05299999999994</v>
      </c>
      <c r="H491" s="422">
        <v>344.7800684410646</v>
      </c>
      <c r="I491" s="422">
        <v>356.83531558935357</v>
      </c>
      <c r="J491" s="422">
        <v>227.4945689353612</v>
      </c>
      <c r="K491" s="423">
        <v>317.05299999999994</v>
      </c>
      <c r="L491" s="424"/>
      <c r="M491" s="421"/>
    </row>
    <row r="492" spans="1:13" ht="13.2" x14ac:dyDescent="0.25">
      <c r="A492" s="450" t="s">
        <v>897</v>
      </c>
      <c r="B492" s="451" t="s">
        <v>413</v>
      </c>
      <c r="C492" s="452" t="s">
        <v>1663</v>
      </c>
      <c r="D492" s="453">
        <v>354.2710691708657</v>
      </c>
      <c r="E492" s="453">
        <v>366.65816949152537</v>
      </c>
      <c r="F492" s="453">
        <v>233.75697015116805</v>
      </c>
      <c r="G492" s="453">
        <v>325.78073843334857</v>
      </c>
      <c r="H492" s="422">
        <v>354.2710691708657</v>
      </c>
      <c r="I492" s="422">
        <v>366.65816949152537</v>
      </c>
      <c r="J492" s="422">
        <v>233.75697015116805</v>
      </c>
      <c r="K492" s="423">
        <v>325.78073843334857</v>
      </c>
      <c r="L492" s="424"/>
      <c r="M492" s="421"/>
    </row>
    <row r="493" spans="1:13" ht="13.2" x14ac:dyDescent="0.25">
      <c r="A493" s="450" t="s">
        <v>898</v>
      </c>
      <c r="B493" s="451" t="s">
        <v>413</v>
      </c>
      <c r="C493" s="452" t="s">
        <v>1668</v>
      </c>
      <c r="D493" s="453">
        <v>338.84079773156895</v>
      </c>
      <c r="E493" s="453">
        <v>350.68837807183354</v>
      </c>
      <c r="F493" s="453">
        <v>223.5756886011342</v>
      </c>
      <c r="G493" s="453">
        <v>311.59136294896024</v>
      </c>
      <c r="H493" s="422">
        <v>338.84079773156895</v>
      </c>
      <c r="I493" s="422">
        <v>350.68837807183354</v>
      </c>
      <c r="J493" s="422">
        <v>223.5756886011342</v>
      </c>
      <c r="K493" s="423">
        <v>311.59136294896024</v>
      </c>
      <c r="L493" s="424"/>
      <c r="M493" s="421"/>
    </row>
    <row r="494" spans="1:13" ht="13.2" x14ac:dyDescent="0.25">
      <c r="A494" s="450" t="s">
        <v>899</v>
      </c>
      <c r="B494" s="451" t="s">
        <v>413</v>
      </c>
      <c r="C494" s="452" t="s">
        <v>1668</v>
      </c>
      <c r="D494" s="453">
        <v>338.84079773156895</v>
      </c>
      <c r="E494" s="453">
        <v>350.68837807183354</v>
      </c>
      <c r="F494" s="453">
        <v>223.5756886011342</v>
      </c>
      <c r="G494" s="453">
        <v>311.59136294896024</v>
      </c>
      <c r="H494" s="422">
        <v>338.84079773156895</v>
      </c>
      <c r="I494" s="422">
        <v>350.68837807183354</v>
      </c>
      <c r="J494" s="422">
        <v>223.5756886011342</v>
      </c>
      <c r="K494" s="423">
        <v>311.59136294896024</v>
      </c>
      <c r="L494" s="424"/>
      <c r="M494" s="421"/>
    </row>
    <row r="495" spans="1:13" ht="13.2" x14ac:dyDescent="0.25">
      <c r="A495" s="450" t="s">
        <v>900</v>
      </c>
      <c r="B495" s="451" t="s">
        <v>413</v>
      </c>
      <c r="C495" s="452" t="s">
        <v>1669</v>
      </c>
      <c r="D495" s="453">
        <v>313.60571711899786</v>
      </c>
      <c r="E495" s="453">
        <v>324.57095198329847</v>
      </c>
      <c r="F495" s="453">
        <v>206.92494712421708</v>
      </c>
      <c r="G495" s="453">
        <v>288.38567693110645</v>
      </c>
      <c r="H495" s="422">
        <v>313.60571711899786</v>
      </c>
      <c r="I495" s="422">
        <v>324.57095198329847</v>
      </c>
      <c r="J495" s="422">
        <v>206.92494712421708</v>
      </c>
      <c r="K495" s="423">
        <v>288.38567693110645</v>
      </c>
      <c r="L495" s="424"/>
      <c r="M495" s="421"/>
    </row>
    <row r="496" spans="1:13" ht="13.2" x14ac:dyDescent="0.25">
      <c r="A496" s="450" t="s">
        <v>901</v>
      </c>
      <c r="B496" s="451" t="s">
        <v>413</v>
      </c>
      <c r="C496" s="452" t="s">
        <v>1670</v>
      </c>
      <c r="D496" s="453">
        <v>316.53397518097205</v>
      </c>
      <c r="E496" s="453">
        <v>327.60159669079627</v>
      </c>
      <c r="F496" s="453">
        <v>208.85708551189242</v>
      </c>
      <c r="G496" s="453">
        <v>291.07844570837642</v>
      </c>
      <c r="H496" s="422">
        <v>316.53397518097205</v>
      </c>
      <c r="I496" s="422">
        <v>327.60159669079627</v>
      </c>
      <c r="J496" s="422">
        <v>208.85708551189242</v>
      </c>
      <c r="K496" s="423">
        <v>291.07844570837642</v>
      </c>
      <c r="L496" s="424"/>
      <c r="M496" s="421"/>
    </row>
    <row r="497" spans="1:13" ht="13.2" x14ac:dyDescent="0.25">
      <c r="A497" s="450" t="s">
        <v>902</v>
      </c>
      <c r="B497" s="451" t="s">
        <v>413</v>
      </c>
      <c r="C497" s="452" t="s">
        <v>1671</v>
      </c>
      <c r="D497" s="453">
        <v>340.35229226361037</v>
      </c>
      <c r="E497" s="453">
        <v>352.25272206303725</v>
      </c>
      <c r="F497" s="453">
        <v>224.57301074498565</v>
      </c>
      <c r="G497" s="453">
        <v>312.98130372492835</v>
      </c>
      <c r="H497" s="422">
        <v>340.35229226361037</v>
      </c>
      <c r="I497" s="422">
        <v>352.25272206303725</v>
      </c>
      <c r="J497" s="422">
        <v>224.57301074498565</v>
      </c>
      <c r="K497" s="423">
        <v>312.98130372492835</v>
      </c>
      <c r="L497" s="424"/>
      <c r="M497" s="421"/>
    </row>
    <row r="498" spans="1:13" ht="13.2" x14ac:dyDescent="0.25">
      <c r="A498" s="450" t="s">
        <v>903</v>
      </c>
      <c r="B498" s="451" t="s">
        <v>413</v>
      </c>
      <c r="C498" s="452" t="s">
        <v>1672</v>
      </c>
      <c r="D498" s="453">
        <v>341.29279089615915</v>
      </c>
      <c r="E498" s="453">
        <v>353.22610526315776</v>
      </c>
      <c r="F498" s="453">
        <v>225.19357541963001</v>
      </c>
      <c r="G498" s="453">
        <v>313.84616785206254</v>
      </c>
      <c r="H498" s="422">
        <v>341.29279089615915</v>
      </c>
      <c r="I498" s="422">
        <v>353.22610526315776</v>
      </c>
      <c r="J498" s="422">
        <v>225.19357541963001</v>
      </c>
      <c r="K498" s="423">
        <v>313.84616785206254</v>
      </c>
      <c r="L498" s="424"/>
      <c r="M498" s="421"/>
    </row>
    <row r="499" spans="1:13" ht="13.2" x14ac:dyDescent="0.25">
      <c r="A499" s="450" t="s">
        <v>904</v>
      </c>
      <c r="B499" s="451" t="s">
        <v>413</v>
      </c>
      <c r="C499" s="452" t="s">
        <v>1673</v>
      </c>
      <c r="D499" s="453">
        <v>336.65021830314595</v>
      </c>
      <c r="E499" s="453">
        <v>348.42120495710196</v>
      </c>
      <c r="F499" s="453">
        <v>222.13028914680646</v>
      </c>
      <c r="G499" s="453">
        <v>309.57694899904675</v>
      </c>
      <c r="H499" s="422">
        <v>336.65021830314595</v>
      </c>
      <c r="I499" s="422">
        <v>348.42120495710196</v>
      </c>
      <c r="J499" s="422">
        <v>222.13028914680646</v>
      </c>
      <c r="K499" s="423">
        <v>309.57694899904675</v>
      </c>
      <c r="L499" s="424"/>
      <c r="M499" s="421"/>
    </row>
    <row r="500" spans="1:13" ht="13.2" x14ac:dyDescent="0.25">
      <c r="A500" s="450" t="s">
        <v>905</v>
      </c>
      <c r="B500" s="451" t="s">
        <v>413</v>
      </c>
      <c r="C500" s="452" t="s">
        <v>1674</v>
      </c>
      <c r="D500" s="453">
        <v>334.25228571428568</v>
      </c>
      <c r="E500" s="453">
        <v>345.93942857142861</v>
      </c>
      <c r="F500" s="453">
        <v>220.54807285714287</v>
      </c>
      <c r="G500" s="453">
        <v>307.3718571428571</v>
      </c>
      <c r="H500" s="422">
        <v>334.25228571428568</v>
      </c>
      <c r="I500" s="422">
        <v>345.93942857142861</v>
      </c>
      <c r="J500" s="422">
        <v>220.54807285714287</v>
      </c>
      <c r="K500" s="423">
        <v>307.3718571428571</v>
      </c>
      <c r="L500" s="424"/>
      <c r="M500" s="421"/>
    </row>
    <row r="501" spans="1:13" ht="13.2" x14ac:dyDescent="0.25">
      <c r="A501" s="450" t="s">
        <v>906</v>
      </c>
      <c r="B501" s="451" t="s">
        <v>413</v>
      </c>
      <c r="C501" s="452" t="s">
        <v>1675</v>
      </c>
      <c r="D501" s="453">
        <v>329.02178338278929</v>
      </c>
      <c r="E501" s="453">
        <v>340.52604154302674</v>
      </c>
      <c r="F501" s="453">
        <v>217.09685574183976</v>
      </c>
      <c r="G501" s="453">
        <v>302.56198961424343</v>
      </c>
      <c r="H501" s="422">
        <v>329.02178338278929</v>
      </c>
      <c r="I501" s="422">
        <v>340.52604154302674</v>
      </c>
      <c r="J501" s="422">
        <v>217.09685574183976</v>
      </c>
      <c r="K501" s="423">
        <v>302.56198961424343</v>
      </c>
      <c r="L501" s="424"/>
      <c r="M501" s="421"/>
    </row>
    <row r="502" spans="1:13" ht="13.2" x14ac:dyDescent="0.25">
      <c r="A502" s="450" t="s">
        <v>907</v>
      </c>
      <c r="B502" s="451" t="s">
        <v>413</v>
      </c>
      <c r="C502" s="452" t="s">
        <v>1676</v>
      </c>
      <c r="D502" s="453">
        <v>347.48999999999995</v>
      </c>
      <c r="E502" s="453">
        <v>359.64000000000004</v>
      </c>
      <c r="F502" s="453">
        <v>229.28265000000002</v>
      </c>
      <c r="G502" s="453">
        <v>319.54499999999996</v>
      </c>
      <c r="H502" s="422">
        <v>347.48999999999995</v>
      </c>
      <c r="I502" s="422">
        <v>359.64000000000004</v>
      </c>
      <c r="J502" s="422">
        <v>229.28265000000002</v>
      </c>
      <c r="K502" s="423">
        <v>319.54499999999996</v>
      </c>
      <c r="L502" s="424"/>
      <c r="M502" s="421"/>
    </row>
    <row r="503" spans="1:13" ht="13.2" x14ac:dyDescent="0.25">
      <c r="A503" s="450" t="s">
        <v>908</v>
      </c>
      <c r="B503" s="451" t="s">
        <v>413</v>
      </c>
      <c r="C503" s="452" t="s">
        <v>1676</v>
      </c>
      <c r="D503" s="453">
        <v>347.48999999999995</v>
      </c>
      <c r="E503" s="453">
        <v>359.64000000000004</v>
      </c>
      <c r="F503" s="453">
        <v>229.28265000000002</v>
      </c>
      <c r="G503" s="453">
        <v>319.54499999999996</v>
      </c>
      <c r="H503" s="422">
        <v>347.48999999999995</v>
      </c>
      <c r="I503" s="422">
        <v>359.64000000000004</v>
      </c>
      <c r="J503" s="422">
        <v>229.28265000000002</v>
      </c>
      <c r="K503" s="423">
        <v>319.54499999999996</v>
      </c>
      <c r="L503" s="424"/>
      <c r="M503" s="421"/>
    </row>
    <row r="504" spans="1:13" ht="13.2" x14ac:dyDescent="0.25">
      <c r="A504" s="450" t="s">
        <v>909</v>
      </c>
      <c r="B504" s="451" t="s">
        <v>413</v>
      </c>
      <c r="C504" s="452" t="s">
        <v>1676</v>
      </c>
      <c r="D504" s="453">
        <v>347.48999999999995</v>
      </c>
      <c r="E504" s="453">
        <v>359.64000000000004</v>
      </c>
      <c r="F504" s="453">
        <v>229.28265000000002</v>
      </c>
      <c r="G504" s="453">
        <v>319.54499999999996</v>
      </c>
      <c r="H504" s="422">
        <v>347.48999999999995</v>
      </c>
      <c r="I504" s="422">
        <v>359.64000000000004</v>
      </c>
      <c r="J504" s="422">
        <v>229.28265000000002</v>
      </c>
      <c r="K504" s="423">
        <v>319.54499999999996</v>
      </c>
      <c r="L504" s="424"/>
      <c r="M504" s="421"/>
    </row>
    <row r="505" spans="1:13" ht="13.2" x14ac:dyDescent="0.25">
      <c r="A505" s="450" t="s">
        <v>910</v>
      </c>
      <c r="B505" s="451" t="s">
        <v>413</v>
      </c>
      <c r="C505" s="452" t="s">
        <v>1677</v>
      </c>
      <c r="D505" s="453">
        <v>344.29147220879651</v>
      </c>
      <c r="E505" s="453">
        <v>356.3296355727403</v>
      </c>
      <c r="F505" s="453">
        <v>227.17218084098593</v>
      </c>
      <c r="G505" s="453">
        <v>316.60369647172541</v>
      </c>
      <c r="H505" s="422">
        <v>344.29147220879651</v>
      </c>
      <c r="I505" s="422">
        <v>356.3296355727403</v>
      </c>
      <c r="J505" s="422">
        <v>227.17218084098593</v>
      </c>
      <c r="K505" s="423">
        <v>316.60369647172541</v>
      </c>
      <c r="L505" s="424"/>
      <c r="M505" s="421"/>
    </row>
    <row r="506" spans="1:13" ht="13.2" x14ac:dyDescent="0.25">
      <c r="A506" s="450" t="s">
        <v>911</v>
      </c>
      <c r="B506" s="451" t="s">
        <v>413</v>
      </c>
      <c r="C506" s="452" t="s">
        <v>1394</v>
      </c>
      <c r="D506" s="453">
        <v>343.98960869565218</v>
      </c>
      <c r="E506" s="453">
        <v>356.01721739130426</v>
      </c>
      <c r="F506" s="453">
        <v>226.97300369565221</v>
      </c>
      <c r="G506" s="453">
        <v>316.32610869565224</v>
      </c>
      <c r="H506" s="422">
        <v>343.98960869565218</v>
      </c>
      <c r="I506" s="422">
        <v>356.01721739130426</v>
      </c>
      <c r="J506" s="422">
        <v>226.97300369565221</v>
      </c>
      <c r="K506" s="423">
        <v>316.32610869565224</v>
      </c>
      <c r="L506" s="424"/>
      <c r="M506" s="421"/>
    </row>
    <row r="507" spans="1:13" ht="13.2" x14ac:dyDescent="0.25">
      <c r="A507" s="450" t="s">
        <v>912</v>
      </c>
      <c r="B507" s="451" t="s">
        <v>413</v>
      </c>
      <c r="C507" s="452" t="s">
        <v>1678</v>
      </c>
      <c r="D507" s="453">
        <v>360.1685655480984</v>
      </c>
      <c r="E507" s="453">
        <v>372.76187203579428</v>
      </c>
      <c r="F507" s="453">
        <v>237.64828672930642</v>
      </c>
      <c r="G507" s="453">
        <v>331.2039606263981</v>
      </c>
      <c r="H507" s="422">
        <v>360.1685655480984</v>
      </c>
      <c r="I507" s="422">
        <v>372.76187203579428</v>
      </c>
      <c r="J507" s="422">
        <v>237.64828672930642</v>
      </c>
      <c r="K507" s="423">
        <v>331.2039606263981</v>
      </c>
      <c r="L507" s="424"/>
      <c r="M507" s="421"/>
    </row>
    <row r="508" spans="1:13" ht="13.2" x14ac:dyDescent="0.25">
      <c r="A508" s="450" t="s">
        <v>913</v>
      </c>
      <c r="B508" s="451" t="s">
        <v>413</v>
      </c>
      <c r="C508" s="452" t="s">
        <v>1678</v>
      </c>
      <c r="D508" s="453">
        <v>360.1685655480984</v>
      </c>
      <c r="E508" s="453">
        <v>372.76187203579428</v>
      </c>
      <c r="F508" s="453">
        <v>237.64828672930642</v>
      </c>
      <c r="G508" s="453">
        <v>331.2039606263981</v>
      </c>
      <c r="H508" s="422">
        <v>360.1685655480984</v>
      </c>
      <c r="I508" s="422">
        <v>372.76187203579428</v>
      </c>
      <c r="J508" s="422">
        <v>237.64828672930642</v>
      </c>
      <c r="K508" s="423">
        <v>331.2039606263981</v>
      </c>
      <c r="L508" s="424"/>
      <c r="M508" s="421"/>
    </row>
    <row r="509" spans="1:13" ht="13.2" x14ac:dyDescent="0.25">
      <c r="A509" s="450" t="s">
        <v>914</v>
      </c>
      <c r="B509" s="451" t="s">
        <v>414</v>
      </c>
      <c r="C509" s="452" t="s">
        <v>1679</v>
      </c>
      <c r="D509" s="453">
        <v>378.92068796680491</v>
      </c>
      <c r="E509" s="453">
        <v>392.16966307053934</v>
      </c>
      <c r="F509" s="453">
        <v>250.02140918257263</v>
      </c>
      <c r="G509" s="453">
        <v>348.44804522821573</v>
      </c>
      <c r="H509" s="422">
        <v>378.92068796680491</v>
      </c>
      <c r="I509" s="422">
        <v>392.16966307053934</v>
      </c>
      <c r="J509" s="422">
        <v>250.02140918257263</v>
      </c>
      <c r="K509" s="423">
        <v>348.44804522821573</v>
      </c>
      <c r="L509" s="424"/>
      <c r="M509" s="421"/>
    </row>
    <row r="510" spans="1:13" ht="13.2" x14ac:dyDescent="0.25">
      <c r="A510" s="450" t="s">
        <v>915</v>
      </c>
      <c r="B510" s="451" t="s">
        <v>414</v>
      </c>
      <c r="C510" s="452" t="s">
        <v>1680</v>
      </c>
      <c r="D510" s="453">
        <v>375.50526712328775</v>
      </c>
      <c r="E510" s="453">
        <v>388.63482191780821</v>
      </c>
      <c r="F510" s="453">
        <v>247.76782852739734</v>
      </c>
      <c r="G510" s="453">
        <v>345.30729109589055</v>
      </c>
      <c r="H510" s="422">
        <v>375.50526712328775</v>
      </c>
      <c r="I510" s="422">
        <v>388.63482191780821</v>
      </c>
      <c r="J510" s="422">
        <v>247.76782852739734</v>
      </c>
      <c r="K510" s="423">
        <v>345.30729109589055</v>
      </c>
      <c r="L510" s="424"/>
      <c r="M510" s="421"/>
    </row>
    <row r="511" spans="1:13" ht="13.2" x14ac:dyDescent="0.25">
      <c r="A511" s="450" t="s">
        <v>916</v>
      </c>
      <c r="B511" s="451" t="s">
        <v>414</v>
      </c>
      <c r="C511" s="452" t="s">
        <v>1679</v>
      </c>
      <c r="D511" s="453">
        <v>378.92068796680491</v>
      </c>
      <c r="E511" s="453">
        <v>392.16966307053934</v>
      </c>
      <c r="F511" s="453">
        <v>250.02140918257263</v>
      </c>
      <c r="G511" s="453">
        <v>348.44804522821573</v>
      </c>
      <c r="H511" s="422">
        <v>378.92068796680491</v>
      </c>
      <c r="I511" s="422">
        <v>392.16966307053934</v>
      </c>
      <c r="J511" s="422">
        <v>250.02140918257263</v>
      </c>
      <c r="K511" s="423">
        <v>348.44804522821573</v>
      </c>
      <c r="L511" s="424"/>
      <c r="M511" s="421"/>
    </row>
    <row r="512" spans="1:13" ht="13.2" x14ac:dyDescent="0.25">
      <c r="A512" s="450" t="s">
        <v>917</v>
      </c>
      <c r="B512" s="451" t="s">
        <v>414</v>
      </c>
      <c r="C512" s="452" t="s">
        <v>1681</v>
      </c>
      <c r="D512" s="453">
        <v>375.35216909871252</v>
      </c>
      <c r="E512" s="453">
        <v>388.47637081545059</v>
      </c>
      <c r="F512" s="453">
        <v>247.66681059656659</v>
      </c>
      <c r="G512" s="453">
        <v>345.16650515021456</v>
      </c>
      <c r="H512" s="422">
        <v>375.35216909871252</v>
      </c>
      <c r="I512" s="422">
        <v>388.47637081545059</v>
      </c>
      <c r="J512" s="422">
        <v>247.66681059656659</v>
      </c>
      <c r="K512" s="423">
        <v>345.16650515021456</v>
      </c>
      <c r="L512" s="424"/>
      <c r="M512" s="421"/>
    </row>
    <row r="513" spans="1:13" ht="13.2" x14ac:dyDescent="0.25">
      <c r="A513" s="450" t="s">
        <v>918</v>
      </c>
      <c r="B513" s="451" t="s">
        <v>414</v>
      </c>
      <c r="C513" s="452" t="s">
        <v>1682</v>
      </c>
      <c r="D513" s="453">
        <v>367.22399999999988</v>
      </c>
      <c r="E513" s="453">
        <v>380.06399999999991</v>
      </c>
      <c r="F513" s="453">
        <v>242.30363999999994</v>
      </c>
      <c r="G513" s="453">
        <v>337.69199999999978</v>
      </c>
      <c r="H513" s="422">
        <v>367.22399999999988</v>
      </c>
      <c r="I513" s="422">
        <v>380.06399999999991</v>
      </c>
      <c r="J513" s="422">
        <v>242.30363999999994</v>
      </c>
      <c r="K513" s="423">
        <v>337.69199999999978</v>
      </c>
      <c r="L513" s="424"/>
      <c r="M513" s="421"/>
    </row>
    <row r="514" spans="1:13" ht="13.2" x14ac:dyDescent="0.25">
      <c r="A514" s="450" t="s">
        <v>919</v>
      </c>
      <c r="B514" s="451" t="s">
        <v>414</v>
      </c>
      <c r="C514" s="452" t="s">
        <v>1683</v>
      </c>
      <c r="D514" s="453">
        <v>371.90681326352535</v>
      </c>
      <c r="E514" s="453">
        <v>384.91054799301929</v>
      </c>
      <c r="F514" s="453">
        <v>245.39347808027921</v>
      </c>
      <c r="G514" s="453">
        <v>341.99822338568941</v>
      </c>
      <c r="H514" s="422">
        <v>371.90681326352535</v>
      </c>
      <c r="I514" s="422">
        <v>384.91054799301929</v>
      </c>
      <c r="J514" s="422">
        <v>245.39347808027921</v>
      </c>
      <c r="K514" s="423">
        <v>341.99822338568941</v>
      </c>
      <c r="L514" s="424"/>
      <c r="M514" s="421"/>
    </row>
    <row r="515" spans="1:13" ht="13.2" x14ac:dyDescent="0.25">
      <c r="A515" s="450" t="s">
        <v>920</v>
      </c>
      <c r="B515" s="451" t="s">
        <v>414</v>
      </c>
      <c r="C515" s="452" t="s">
        <v>1475</v>
      </c>
      <c r="D515" s="453">
        <v>358.88914285714299</v>
      </c>
      <c r="E515" s="453">
        <v>371.43771428571432</v>
      </c>
      <c r="F515" s="453">
        <v>236.80409142857147</v>
      </c>
      <c r="G515" s="453">
        <v>330.02742857142869</v>
      </c>
      <c r="H515" s="422">
        <v>358.88914285714299</v>
      </c>
      <c r="I515" s="422">
        <v>371.43771428571432</v>
      </c>
      <c r="J515" s="422">
        <v>236.80409142857147</v>
      </c>
      <c r="K515" s="423">
        <v>330.02742857142869</v>
      </c>
      <c r="L515" s="424"/>
      <c r="M515" s="421"/>
    </row>
    <row r="516" spans="1:13" ht="13.2" x14ac:dyDescent="0.25">
      <c r="A516" s="450" t="s">
        <v>921</v>
      </c>
      <c r="B516" s="451" t="s">
        <v>414</v>
      </c>
      <c r="C516" s="452" t="s">
        <v>1684</v>
      </c>
      <c r="D516" s="453">
        <v>351.86731065353632</v>
      </c>
      <c r="E516" s="453">
        <v>364.1703634735901</v>
      </c>
      <c r="F516" s="453">
        <v>232.17090976723375</v>
      </c>
      <c r="G516" s="453">
        <v>323.57028916741274</v>
      </c>
      <c r="H516" s="422">
        <v>351.86731065353632</v>
      </c>
      <c r="I516" s="422">
        <v>364.1703634735901</v>
      </c>
      <c r="J516" s="422">
        <v>232.17090976723375</v>
      </c>
      <c r="K516" s="423">
        <v>323.57028916741274</v>
      </c>
      <c r="L516" s="424"/>
      <c r="M516" s="421"/>
    </row>
    <row r="517" spans="1:13" ht="13.2" x14ac:dyDescent="0.25">
      <c r="A517" s="450" t="s">
        <v>922</v>
      </c>
      <c r="B517" s="451" t="s">
        <v>414</v>
      </c>
      <c r="C517" s="452" t="s">
        <v>1685</v>
      </c>
      <c r="D517" s="453">
        <v>359.78722388059703</v>
      </c>
      <c r="E517" s="453">
        <v>372.36719674355498</v>
      </c>
      <c r="F517" s="453">
        <v>237.39666789687922</v>
      </c>
      <c r="G517" s="453">
        <v>330.85328629579385</v>
      </c>
      <c r="H517" s="422">
        <v>359.78722388059703</v>
      </c>
      <c r="I517" s="422">
        <v>372.36719674355498</v>
      </c>
      <c r="J517" s="422">
        <v>237.39666789687922</v>
      </c>
      <c r="K517" s="423">
        <v>330.85328629579385</v>
      </c>
      <c r="L517" s="424"/>
      <c r="M517" s="421"/>
    </row>
    <row r="518" spans="1:13" ht="13.2" x14ac:dyDescent="0.25">
      <c r="A518" s="450" t="s">
        <v>923</v>
      </c>
      <c r="B518" s="451" t="s">
        <v>414</v>
      </c>
      <c r="C518" s="452" t="s">
        <v>1686</v>
      </c>
      <c r="D518" s="453">
        <v>360.97844010647742</v>
      </c>
      <c r="E518" s="453">
        <v>373.6000638864241</v>
      </c>
      <c r="F518" s="453">
        <v>238.18266235137543</v>
      </c>
      <c r="G518" s="453">
        <v>331.94870541259991</v>
      </c>
      <c r="H518" s="422">
        <v>360.97844010647742</v>
      </c>
      <c r="I518" s="422">
        <v>373.6000638864241</v>
      </c>
      <c r="J518" s="422">
        <v>238.18266235137543</v>
      </c>
      <c r="K518" s="423">
        <v>331.94870541259991</v>
      </c>
      <c r="L518" s="424"/>
      <c r="M518" s="421"/>
    </row>
    <row r="519" spans="1:13" ht="13.2" x14ac:dyDescent="0.25">
      <c r="A519" s="450" t="s">
        <v>924</v>
      </c>
      <c r="B519" s="451" t="s">
        <v>414</v>
      </c>
      <c r="C519" s="452" t="s">
        <v>1686</v>
      </c>
      <c r="D519" s="453">
        <v>360.97844010647742</v>
      </c>
      <c r="E519" s="453">
        <v>373.6000638864241</v>
      </c>
      <c r="F519" s="453">
        <v>238.18266235137543</v>
      </c>
      <c r="G519" s="453">
        <v>331.94870541259991</v>
      </c>
      <c r="H519" s="422">
        <v>360.97844010647742</v>
      </c>
      <c r="I519" s="422">
        <v>373.6000638864241</v>
      </c>
      <c r="J519" s="422">
        <v>238.18266235137543</v>
      </c>
      <c r="K519" s="423">
        <v>331.94870541259991</v>
      </c>
      <c r="L519" s="424"/>
      <c r="M519" s="421"/>
    </row>
    <row r="520" spans="1:13" ht="13.2" x14ac:dyDescent="0.25">
      <c r="A520" s="450" t="s">
        <v>925</v>
      </c>
      <c r="B520" s="451" t="s">
        <v>414</v>
      </c>
      <c r="C520" s="452" t="s">
        <v>1686</v>
      </c>
      <c r="D520" s="453">
        <v>360.97844010647742</v>
      </c>
      <c r="E520" s="453">
        <v>373.6000638864241</v>
      </c>
      <c r="F520" s="453">
        <v>238.18266235137543</v>
      </c>
      <c r="G520" s="453">
        <v>331.94870541259991</v>
      </c>
      <c r="H520" s="422">
        <v>360.97844010647742</v>
      </c>
      <c r="I520" s="422">
        <v>373.6000638864241</v>
      </c>
      <c r="J520" s="422">
        <v>238.18266235137543</v>
      </c>
      <c r="K520" s="423">
        <v>331.94870541259991</v>
      </c>
      <c r="L520" s="424"/>
      <c r="M520" s="421"/>
    </row>
    <row r="521" spans="1:13" ht="13.2" x14ac:dyDescent="0.25">
      <c r="A521" s="450" t="s">
        <v>926</v>
      </c>
      <c r="B521" s="451" t="s">
        <v>414</v>
      </c>
      <c r="C521" s="452" t="s">
        <v>1687</v>
      </c>
      <c r="D521" s="453">
        <v>351.2897142857143</v>
      </c>
      <c r="E521" s="453">
        <v>363.57257142857145</v>
      </c>
      <c r="F521" s="453">
        <v>231.7897971428572</v>
      </c>
      <c r="G521" s="453">
        <v>323.03914285714291</v>
      </c>
      <c r="H521" s="422">
        <v>351.2897142857143</v>
      </c>
      <c r="I521" s="422">
        <v>363.57257142857145</v>
      </c>
      <c r="J521" s="422">
        <v>231.7897971428572</v>
      </c>
      <c r="K521" s="423">
        <v>323.03914285714291</v>
      </c>
      <c r="L521" s="424"/>
      <c r="M521" s="421"/>
    </row>
    <row r="522" spans="1:13" ht="13.2" x14ac:dyDescent="0.25">
      <c r="A522" s="450" t="s">
        <v>927</v>
      </c>
      <c r="B522" s="451" t="s">
        <v>414</v>
      </c>
      <c r="C522" s="452" t="s">
        <v>1688</v>
      </c>
      <c r="D522" s="453">
        <v>356.91243274853798</v>
      </c>
      <c r="E522" s="453">
        <v>369.39188843904628</v>
      </c>
      <c r="F522" s="453">
        <v>235.49980833558251</v>
      </c>
      <c r="G522" s="453">
        <v>328.20968466036879</v>
      </c>
      <c r="H522" s="422">
        <v>356.91243274853798</v>
      </c>
      <c r="I522" s="422">
        <v>369.39188843904628</v>
      </c>
      <c r="J522" s="422">
        <v>235.49980833558251</v>
      </c>
      <c r="K522" s="423">
        <v>328.20968466036879</v>
      </c>
      <c r="L522" s="424"/>
      <c r="M522" s="421"/>
    </row>
    <row r="523" spans="1:13" ht="13.2" x14ac:dyDescent="0.25">
      <c r="A523" s="450" t="s">
        <v>928</v>
      </c>
      <c r="B523" s="451" t="s">
        <v>414</v>
      </c>
      <c r="C523" s="452" t="s">
        <v>1689</v>
      </c>
      <c r="D523" s="453">
        <v>354.28492976891704</v>
      </c>
      <c r="E523" s="453">
        <v>366.67251472587219</v>
      </c>
      <c r="F523" s="453">
        <v>233.7661157227005</v>
      </c>
      <c r="G523" s="453">
        <v>325.79348436792037</v>
      </c>
      <c r="H523" s="422">
        <v>354.28492976891704</v>
      </c>
      <c r="I523" s="422">
        <v>366.67251472587219</v>
      </c>
      <c r="J523" s="422">
        <v>233.7661157227005</v>
      </c>
      <c r="K523" s="423">
        <v>325.79348436792037</v>
      </c>
      <c r="L523" s="424"/>
      <c r="M523" s="421"/>
    </row>
    <row r="524" spans="1:13" ht="13.2" x14ac:dyDescent="0.25">
      <c r="A524" s="450" t="s">
        <v>929</v>
      </c>
      <c r="B524" s="451" t="s">
        <v>414</v>
      </c>
      <c r="C524" s="452" t="s">
        <v>1690</v>
      </c>
      <c r="D524" s="453">
        <v>361.02669351230418</v>
      </c>
      <c r="E524" s="453">
        <v>373.65000447427292</v>
      </c>
      <c r="F524" s="453">
        <v>238.21450116331098</v>
      </c>
      <c r="G524" s="453">
        <v>331.9930782997763</v>
      </c>
      <c r="H524" s="422">
        <v>361.02669351230418</v>
      </c>
      <c r="I524" s="422">
        <v>373.65000447427292</v>
      </c>
      <c r="J524" s="422">
        <v>238.21450116331098</v>
      </c>
      <c r="K524" s="423">
        <v>331.9930782997763</v>
      </c>
      <c r="L524" s="424"/>
      <c r="M524" s="421"/>
    </row>
    <row r="525" spans="1:13" ht="13.2" x14ac:dyDescent="0.25">
      <c r="A525" s="450" t="s">
        <v>930</v>
      </c>
      <c r="B525" s="451" t="s">
        <v>414</v>
      </c>
      <c r="C525" s="452" t="s">
        <v>1691</v>
      </c>
      <c r="D525" s="453">
        <v>360.71294708520185</v>
      </c>
      <c r="E525" s="453">
        <v>373.32528789237671</v>
      </c>
      <c r="F525" s="453">
        <v>238.0074833721973</v>
      </c>
      <c r="G525" s="453">
        <v>331.70456322869956</v>
      </c>
      <c r="H525" s="422">
        <v>360.71294708520185</v>
      </c>
      <c r="I525" s="422">
        <v>373.32528789237671</v>
      </c>
      <c r="J525" s="422">
        <v>238.0074833721973</v>
      </c>
      <c r="K525" s="423">
        <v>331.70456322869956</v>
      </c>
      <c r="L525" s="424"/>
      <c r="M525" s="421"/>
    </row>
    <row r="526" spans="1:13" ht="13.2" x14ac:dyDescent="0.25">
      <c r="A526" s="450" t="s">
        <v>931</v>
      </c>
      <c r="B526" s="451" t="s">
        <v>414</v>
      </c>
      <c r="C526" s="452" t="s">
        <v>1692</v>
      </c>
      <c r="D526" s="453">
        <v>349.54173913043479</v>
      </c>
      <c r="E526" s="453">
        <v>361.76347826086976</v>
      </c>
      <c r="F526" s="453">
        <v>230.63643913043484</v>
      </c>
      <c r="G526" s="453">
        <v>321.43173913043472</v>
      </c>
      <c r="H526" s="422">
        <v>349.54173913043479</v>
      </c>
      <c r="I526" s="422">
        <v>361.76347826086976</v>
      </c>
      <c r="J526" s="422">
        <v>230.63643913043484</v>
      </c>
      <c r="K526" s="423">
        <v>321.43173913043472</v>
      </c>
      <c r="L526" s="424"/>
      <c r="M526" s="421"/>
    </row>
    <row r="527" spans="1:13" ht="13.2" x14ac:dyDescent="0.25">
      <c r="A527" s="450" t="s">
        <v>932</v>
      </c>
      <c r="B527" s="451" t="s">
        <v>415</v>
      </c>
      <c r="C527" s="452" t="s">
        <v>1693</v>
      </c>
      <c r="D527" s="453">
        <v>396.55468534827867</v>
      </c>
      <c r="E527" s="453">
        <v>410.42023378702964</v>
      </c>
      <c r="F527" s="453">
        <v>261.65676458767018</v>
      </c>
      <c r="G527" s="453">
        <v>364.66392393915146</v>
      </c>
      <c r="H527" s="422">
        <v>396.55468534827867</v>
      </c>
      <c r="I527" s="422">
        <v>410.42023378702964</v>
      </c>
      <c r="J527" s="422">
        <v>261.65676458767018</v>
      </c>
      <c r="K527" s="423">
        <v>364.66392393915146</v>
      </c>
      <c r="L527" s="424"/>
      <c r="M527" s="421"/>
    </row>
    <row r="528" spans="1:13" ht="13.2" x14ac:dyDescent="0.25">
      <c r="A528" s="450" t="s">
        <v>933</v>
      </c>
      <c r="B528" s="451" t="s">
        <v>415</v>
      </c>
      <c r="C528" s="452" t="s">
        <v>1693</v>
      </c>
      <c r="D528" s="453">
        <v>396.55468534827867</v>
      </c>
      <c r="E528" s="453">
        <v>410.42023378702964</v>
      </c>
      <c r="F528" s="453">
        <v>261.65676458767018</v>
      </c>
      <c r="G528" s="453">
        <v>364.66392393915146</v>
      </c>
      <c r="H528" s="422">
        <v>396.55468534827867</v>
      </c>
      <c r="I528" s="422">
        <v>410.42023378702964</v>
      </c>
      <c r="J528" s="422">
        <v>261.65676458767018</v>
      </c>
      <c r="K528" s="423">
        <v>364.66392393915146</v>
      </c>
      <c r="L528" s="424"/>
      <c r="M528" s="421"/>
    </row>
    <row r="529" spans="1:13" ht="13.2" x14ac:dyDescent="0.25">
      <c r="A529" s="450" t="s">
        <v>934</v>
      </c>
      <c r="B529" s="451" t="s">
        <v>415</v>
      </c>
      <c r="C529" s="452" t="s">
        <v>1694</v>
      </c>
      <c r="D529" s="453">
        <v>398.65482325029666</v>
      </c>
      <c r="E529" s="453">
        <v>412.59380308422311</v>
      </c>
      <c r="F529" s="453">
        <v>263.0424884460262</v>
      </c>
      <c r="G529" s="453">
        <v>366.59516963226594</v>
      </c>
      <c r="H529" s="422">
        <v>398.65482325029666</v>
      </c>
      <c r="I529" s="422">
        <v>412.59380308422311</v>
      </c>
      <c r="J529" s="422">
        <v>263.0424884460262</v>
      </c>
      <c r="K529" s="423">
        <v>366.59516963226594</v>
      </c>
      <c r="L529" s="424"/>
      <c r="M529" s="421"/>
    </row>
    <row r="530" spans="1:13" ht="13.2" x14ac:dyDescent="0.25">
      <c r="A530" s="450" t="s">
        <v>935</v>
      </c>
      <c r="B530" s="451" t="s">
        <v>415</v>
      </c>
      <c r="C530" s="452" t="s">
        <v>1694</v>
      </c>
      <c r="D530" s="453">
        <v>398.65482325029666</v>
      </c>
      <c r="E530" s="453">
        <v>412.59380308422311</v>
      </c>
      <c r="F530" s="453">
        <v>263.0424884460262</v>
      </c>
      <c r="G530" s="453">
        <v>366.59516963226594</v>
      </c>
      <c r="H530" s="422">
        <v>398.65482325029666</v>
      </c>
      <c r="I530" s="422">
        <v>412.59380308422311</v>
      </c>
      <c r="J530" s="422">
        <v>263.0424884460262</v>
      </c>
      <c r="K530" s="423">
        <v>366.59516963226594</v>
      </c>
      <c r="L530" s="424"/>
      <c r="M530" s="421"/>
    </row>
    <row r="531" spans="1:13" ht="13.2" x14ac:dyDescent="0.25">
      <c r="A531" s="450" t="s">
        <v>936</v>
      </c>
      <c r="B531" s="451" t="s">
        <v>415</v>
      </c>
      <c r="C531" s="452" t="s">
        <v>1694</v>
      </c>
      <c r="D531" s="453">
        <v>398.65482325029666</v>
      </c>
      <c r="E531" s="453">
        <v>412.59380308422311</v>
      </c>
      <c r="F531" s="453">
        <v>263.0424884460262</v>
      </c>
      <c r="G531" s="453">
        <v>366.59516963226594</v>
      </c>
      <c r="H531" s="422">
        <v>398.65482325029666</v>
      </c>
      <c r="I531" s="422">
        <v>412.59380308422311</v>
      </c>
      <c r="J531" s="422">
        <v>263.0424884460262</v>
      </c>
      <c r="K531" s="423">
        <v>366.59516963226594</v>
      </c>
      <c r="L531" s="424"/>
      <c r="M531" s="421"/>
    </row>
    <row r="532" spans="1:13" ht="13.2" x14ac:dyDescent="0.25">
      <c r="A532" s="450" t="s">
        <v>937</v>
      </c>
      <c r="B532" s="451" t="s">
        <v>415</v>
      </c>
      <c r="C532" s="452" t="s">
        <v>1695</v>
      </c>
      <c r="D532" s="453">
        <v>378.41442622950814</v>
      </c>
      <c r="E532" s="453">
        <v>391.64569987389649</v>
      </c>
      <c r="F532" s="453">
        <v>249.68736494325339</v>
      </c>
      <c r="G532" s="453">
        <v>347.98249684741478</v>
      </c>
      <c r="H532" s="422">
        <v>378.41442622950814</v>
      </c>
      <c r="I532" s="422">
        <v>391.64569987389649</v>
      </c>
      <c r="J532" s="422">
        <v>249.68736494325339</v>
      </c>
      <c r="K532" s="423">
        <v>347.98249684741478</v>
      </c>
      <c r="L532" s="424"/>
      <c r="M532" s="421"/>
    </row>
    <row r="533" spans="1:13" ht="13.2" x14ac:dyDescent="0.25">
      <c r="A533" s="450" t="s">
        <v>938</v>
      </c>
      <c r="B533" s="451" t="s">
        <v>415</v>
      </c>
      <c r="C533" s="452" t="s">
        <v>1695</v>
      </c>
      <c r="D533" s="453">
        <v>378.41442622950814</v>
      </c>
      <c r="E533" s="453">
        <v>391.64569987389649</v>
      </c>
      <c r="F533" s="453">
        <v>249.68736494325339</v>
      </c>
      <c r="G533" s="453">
        <v>347.98249684741478</v>
      </c>
      <c r="H533" s="422">
        <v>378.41442622950814</v>
      </c>
      <c r="I533" s="422">
        <v>391.64569987389649</v>
      </c>
      <c r="J533" s="422">
        <v>249.68736494325339</v>
      </c>
      <c r="K533" s="423">
        <v>347.98249684741478</v>
      </c>
      <c r="L533" s="424"/>
      <c r="M533" s="421"/>
    </row>
    <row r="534" spans="1:13" ht="13.2" x14ac:dyDescent="0.25">
      <c r="A534" s="450" t="s">
        <v>939</v>
      </c>
      <c r="B534" s="451" t="s">
        <v>415</v>
      </c>
      <c r="C534" s="452" t="s">
        <v>1695</v>
      </c>
      <c r="D534" s="453">
        <v>378.41442622950814</v>
      </c>
      <c r="E534" s="453">
        <v>391.64569987389649</v>
      </c>
      <c r="F534" s="453">
        <v>249.68736494325339</v>
      </c>
      <c r="G534" s="453">
        <v>347.98249684741478</v>
      </c>
      <c r="H534" s="422">
        <v>378.41442622950814</v>
      </c>
      <c r="I534" s="422">
        <v>391.64569987389649</v>
      </c>
      <c r="J534" s="422">
        <v>249.68736494325339</v>
      </c>
      <c r="K534" s="423">
        <v>347.98249684741478</v>
      </c>
      <c r="L534" s="424"/>
      <c r="M534" s="421"/>
    </row>
    <row r="535" spans="1:13" ht="13.2" x14ac:dyDescent="0.25">
      <c r="A535" s="450" t="s">
        <v>940</v>
      </c>
      <c r="B535" s="451" t="s">
        <v>415</v>
      </c>
      <c r="C535" s="452" t="s">
        <v>1452</v>
      </c>
      <c r="D535" s="453">
        <v>372.77610921501702</v>
      </c>
      <c r="E535" s="453">
        <v>385.81023890784979</v>
      </c>
      <c r="F535" s="453">
        <v>245.96706143344707</v>
      </c>
      <c r="G535" s="453">
        <v>342.79761092150176</v>
      </c>
      <c r="H535" s="422">
        <v>372.77610921501702</v>
      </c>
      <c r="I535" s="422">
        <v>385.81023890784979</v>
      </c>
      <c r="J535" s="422">
        <v>245.96706143344707</v>
      </c>
      <c r="K535" s="423">
        <v>342.79761092150176</v>
      </c>
      <c r="L535" s="424"/>
      <c r="M535" s="421"/>
    </row>
    <row r="536" spans="1:13" ht="13.2" x14ac:dyDescent="0.25">
      <c r="A536" s="450" t="s">
        <v>941</v>
      </c>
      <c r="B536" s="451" t="s">
        <v>415</v>
      </c>
      <c r="C536" s="452" t="s">
        <v>1696</v>
      </c>
      <c r="D536" s="453">
        <v>369.04502134927418</v>
      </c>
      <c r="E536" s="453">
        <v>381.94869342442365</v>
      </c>
      <c r="F536" s="453">
        <v>243.50519573014515</v>
      </c>
      <c r="G536" s="453">
        <v>339.36657557643042</v>
      </c>
      <c r="H536" s="422">
        <v>369.04502134927418</v>
      </c>
      <c r="I536" s="422">
        <v>381.94869342442365</v>
      </c>
      <c r="J536" s="422">
        <v>243.50519573014515</v>
      </c>
      <c r="K536" s="423">
        <v>339.36657557643042</v>
      </c>
      <c r="L536" s="424"/>
      <c r="M536" s="421"/>
    </row>
    <row r="537" spans="1:13" ht="13.2" x14ac:dyDescent="0.25">
      <c r="A537" s="450" t="s">
        <v>942</v>
      </c>
      <c r="B537" s="451" t="s">
        <v>415</v>
      </c>
      <c r="C537" s="452" t="s">
        <v>1697</v>
      </c>
      <c r="D537" s="453">
        <v>363.21058436213985</v>
      </c>
      <c r="E537" s="453">
        <v>375.91025514403287</v>
      </c>
      <c r="F537" s="453">
        <v>239.65548732510283</v>
      </c>
      <c r="G537" s="453">
        <v>334.00134156378601</v>
      </c>
      <c r="H537" s="422">
        <v>363.21058436213985</v>
      </c>
      <c r="I537" s="422">
        <v>375.91025514403287</v>
      </c>
      <c r="J537" s="422">
        <v>239.65548732510283</v>
      </c>
      <c r="K537" s="423">
        <v>334.00134156378601</v>
      </c>
      <c r="L537" s="424"/>
      <c r="M537" s="421"/>
    </row>
    <row r="538" spans="1:13" ht="13.2" x14ac:dyDescent="0.25">
      <c r="A538" s="450" t="s">
        <v>943</v>
      </c>
      <c r="B538" s="451" t="s">
        <v>415</v>
      </c>
      <c r="C538" s="452" t="s">
        <v>1698</v>
      </c>
      <c r="D538" s="453">
        <v>372.39058299955491</v>
      </c>
      <c r="E538" s="453">
        <v>385.41123275478412</v>
      </c>
      <c r="F538" s="453">
        <v>245.71268153093007</v>
      </c>
      <c r="G538" s="453">
        <v>342.44308856252763</v>
      </c>
      <c r="H538" s="422">
        <v>372.39058299955491</v>
      </c>
      <c r="I538" s="422">
        <v>385.41123275478412</v>
      </c>
      <c r="J538" s="422">
        <v>245.71268153093007</v>
      </c>
      <c r="K538" s="423">
        <v>342.44308856252763</v>
      </c>
      <c r="L538" s="424"/>
      <c r="M538" s="421"/>
    </row>
    <row r="539" spans="1:13" ht="13.2" x14ac:dyDescent="0.25">
      <c r="A539" s="450" t="s">
        <v>944</v>
      </c>
      <c r="B539" s="451" t="s">
        <v>415</v>
      </c>
      <c r="C539" s="452" t="s">
        <v>1699</v>
      </c>
      <c r="D539" s="453">
        <v>389.34699669966983</v>
      </c>
      <c r="E539" s="453">
        <v>402.96052805280516</v>
      </c>
      <c r="F539" s="453">
        <v>256.90095016501652</v>
      </c>
      <c r="G539" s="453">
        <v>358.03587458745869</v>
      </c>
      <c r="H539" s="422">
        <v>389.34699669966983</v>
      </c>
      <c r="I539" s="422">
        <v>402.96052805280516</v>
      </c>
      <c r="J539" s="422">
        <v>256.90095016501652</v>
      </c>
      <c r="K539" s="423">
        <v>358.03587458745869</v>
      </c>
      <c r="L539" s="424"/>
      <c r="M539" s="421"/>
    </row>
    <row r="540" spans="1:13" ht="13.2" x14ac:dyDescent="0.25">
      <c r="A540" s="450" t="s">
        <v>945</v>
      </c>
      <c r="B540" s="451" t="s">
        <v>415</v>
      </c>
      <c r="C540" s="452" t="s">
        <v>1700</v>
      </c>
      <c r="D540" s="453">
        <v>367.07119859402451</v>
      </c>
      <c r="E540" s="453">
        <v>379.90585588752185</v>
      </c>
      <c r="F540" s="453">
        <v>242.20281778558873</v>
      </c>
      <c r="G540" s="453">
        <v>337.55148681898055</v>
      </c>
      <c r="H540" s="422">
        <v>367.07119859402451</v>
      </c>
      <c r="I540" s="422">
        <v>379.90585588752185</v>
      </c>
      <c r="J540" s="422">
        <v>242.20281778558873</v>
      </c>
      <c r="K540" s="423">
        <v>337.55148681898055</v>
      </c>
      <c r="L540" s="424"/>
      <c r="M540" s="421"/>
    </row>
    <row r="541" spans="1:13" ht="13.2" x14ac:dyDescent="0.25">
      <c r="A541" s="450" t="s">
        <v>946</v>
      </c>
      <c r="B541" s="451" t="s">
        <v>415</v>
      </c>
      <c r="C541" s="452" t="s">
        <v>1701</v>
      </c>
      <c r="D541" s="453">
        <v>358.84282832810385</v>
      </c>
      <c r="E541" s="453">
        <v>371.3897803675481</v>
      </c>
      <c r="F541" s="453">
        <v>236.77353193635139</v>
      </c>
      <c r="G541" s="453">
        <v>329.98483863738227</v>
      </c>
      <c r="H541" s="422">
        <v>358.84282832810385</v>
      </c>
      <c r="I541" s="422">
        <v>371.3897803675481</v>
      </c>
      <c r="J541" s="422">
        <v>236.77353193635139</v>
      </c>
      <c r="K541" s="423">
        <v>329.98483863738227</v>
      </c>
      <c r="L541" s="424"/>
      <c r="M541" s="421"/>
    </row>
    <row r="542" spans="1:13" ht="13.2" x14ac:dyDescent="0.25">
      <c r="A542" s="450" t="s">
        <v>947</v>
      </c>
      <c r="B542" s="451" t="s">
        <v>415</v>
      </c>
      <c r="C542" s="452" t="s">
        <v>1702</v>
      </c>
      <c r="D542" s="453">
        <v>360.43269902912618</v>
      </c>
      <c r="E542" s="453">
        <v>373.0352409532216</v>
      </c>
      <c r="F542" s="453">
        <v>237.82256864960283</v>
      </c>
      <c r="G542" s="453">
        <v>331.44685260370682</v>
      </c>
      <c r="H542" s="422">
        <v>360.43269902912618</v>
      </c>
      <c r="I542" s="422">
        <v>373.0352409532216</v>
      </c>
      <c r="J542" s="422">
        <v>237.82256864960283</v>
      </c>
      <c r="K542" s="423">
        <v>331.44685260370682</v>
      </c>
      <c r="L542" s="424"/>
      <c r="M542" s="421"/>
    </row>
    <row r="543" spans="1:13" ht="13.2" x14ac:dyDescent="0.25">
      <c r="A543" s="450" t="s">
        <v>948</v>
      </c>
      <c r="B543" s="451" t="s">
        <v>415</v>
      </c>
      <c r="C543" s="452" t="s">
        <v>1703</v>
      </c>
      <c r="D543" s="453">
        <v>354.65269959220666</v>
      </c>
      <c r="E543" s="453">
        <v>367.0531436338922</v>
      </c>
      <c r="F543" s="453">
        <v>234.00877951064808</v>
      </c>
      <c r="G543" s="453">
        <v>326.13167829632988</v>
      </c>
      <c r="H543" s="422">
        <v>354.65269959220666</v>
      </c>
      <c r="I543" s="422">
        <v>367.0531436338922</v>
      </c>
      <c r="J543" s="422">
        <v>234.00877951064808</v>
      </c>
      <c r="K543" s="423">
        <v>326.13167829632988</v>
      </c>
      <c r="L543" s="424"/>
      <c r="M543" s="421"/>
    </row>
    <row r="544" spans="1:13" ht="13.2" x14ac:dyDescent="0.25">
      <c r="A544" s="450" t="s">
        <v>949</v>
      </c>
      <c r="B544" s="451" t="s">
        <v>416</v>
      </c>
      <c r="C544" s="452" t="s">
        <v>1704</v>
      </c>
      <c r="D544" s="453">
        <v>344.2896273764257</v>
      </c>
      <c r="E544" s="453">
        <v>356.3277262357413</v>
      </c>
      <c r="F544" s="453">
        <v>227.17096357414439</v>
      </c>
      <c r="G544" s="453">
        <v>316.60199999999998</v>
      </c>
      <c r="H544" s="422">
        <v>344.2896273764257</v>
      </c>
      <c r="I544" s="422">
        <v>356.3277262357413</v>
      </c>
      <c r="J544" s="422">
        <v>227.17096357414439</v>
      </c>
      <c r="K544" s="423">
        <v>316.60199999999998</v>
      </c>
      <c r="L544" s="424"/>
      <c r="M544" s="421"/>
    </row>
    <row r="545" spans="1:13" ht="13.2" x14ac:dyDescent="0.25">
      <c r="A545" s="450" t="s">
        <v>950</v>
      </c>
      <c r="B545" s="451" t="s">
        <v>416</v>
      </c>
      <c r="C545" s="452" t="s">
        <v>1704</v>
      </c>
      <c r="D545" s="453">
        <v>344.2896273764257</v>
      </c>
      <c r="E545" s="453">
        <v>356.3277262357413</v>
      </c>
      <c r="F545" s="453">
        <v>227.17096357414439</v>
      </c>
      <c r="G545" s="453">
        <v>316.60199999999998</v>
      </c>
      <c r="H545" s="422">
        <v>344.2896273764257</v>
      </c>
      <c r="I545" s="422">
        <v>356.3277262357413</v>
      </c>
      <c r="J545" s="422">
        <v>227.17096357414439</v>
      </c>
      <c r="K545" s="423">
        <v>316.60199999999998</v>
      </c>
      <c r="L545" s="424"/>
      <c r="M545" s="421"/>
    </row>
    <row r="546" spans="1:13" ht="13.2" x14ac:dyDescent="0.25">
      <c r="A546" s="450" t="s">
        <v>951</v>
      </c>
      <c r="B546" s="451" t="s">
        <v>416</v>
      </c>
      <c r="C546" s="452" t="s">
        <v>1448</v>
      </c>
      <c r="D546" s="453">
        <v>324.37813520280423</v>
      </c>
      <c r="E546" s="453">
        <v>335.72002804206329</v>
      </c>
      <c r="F546" s="453">
        <v>214.03285976965452</v>
      </c>
      <c r="G546" s="453">
        <v>298.29178167250882</v>
      </c>
      <c r="H546" s="422">
        <v>324.37813520280423</v>
      </c>
      <c r="I546" s="422">
        <v>335.72002804206329</v>
      </c>
      <c r="J546" s="422">
        <v>214.03285976965452</v>
      </c>
      <c r="K546" s="423">
        <v>298.29178167250882</v>
      </c>
      <c r="L546" s="424"/>
      <c r="M546" s="421"/>
    </row>
    <row r="547" spans="1:13" ht="13.2" x14ac:dyDescent="0.25">
      <c r="A547" s="450" t="s">
        <v>952</v>
      </c>
      <c r="B547" s="451" t="s">
        <v>416</v>
      </c>
      <c r="C547" s="452" t="s">
        <v>1705</v>
      </c>
      <c r="D547" s="453">
        <v>311.3171979112272</v>
      </c>
      <c r="E547" s="453">
        <v>322.20241462141001</v>
      </c>
      <c r="F547" s="453">
        <v>205.41492453785906</v>
      </c>
      <c r="G547" s="453">
        <v>286.28119947780675</v>
      </c>
      <c r="H547" s="422">
        <v>311.3171979112272</v>
      </c>
      <c r="I547" s="422">
        <v>322.20241462141001</v>
      </c>
      <c r="J547" s="422">
        <v>205.41492453785906</v>
      </c>
      <c r="K547" s="423">
        <v>286.28119947780675</v>
      </c>
      <c r="L547" s="424"/>
      <c r="M547" s="421"/>
    </row>
    <row r="548" spans="1:13" ht="13.2" x14ac:dyDescent="0.25">
      <c r="A548" s="450" t="s">
        <v>953</v>
      </c>
      <c r="B548" s="451" t="s">
        <v>416</v>
      </c>
      <c r="C548" s="452" t="s">
        <v>1706</v>
      </c>
      <c r="D548" s="453">
        <v>333.571757037037</v>
      </c>
      <c r="E548" s="453">
        <v>345.23510518518515</v>
      </c>
      <c r="F548" s="453">
        <v>220.09904290370372</v>
      </c>
      <c r="G548" s="453">
        <v>306.74605629629633</v>
      </c>
      <c r="H548" s="422">
        <v>333.571757037037</v>
      </c>
      <c r="I548" s="422">
        <v>345.23510518518515</v>
      </c>
      <c r="J548" s="422">
        <v>220.09904290370372</v>
      </c>
      <c r="K548" s="423">
        <v>306.74605629629633</v>
      </c>
      <c r="L548" s="424"/>
      <c r="M548" s="421"/>
    </row>
    <row r="549" spans="1:13" ht="13.2" x14ac:dyDescent="0.25">
      <c r="A549" s="450" t="s">
        <v>954</v>
      </c>
      <c r="B549" s="451" t="s">
        <v>416</v>
      </c>
      <c r="C549" s="452" t="s">
        <v>1707</v>
      </c>
      <c r="D549" s="453">
        <v>335.53322271604958</v>
      </c>
      <c r="E549" s="453">
        <v>347.26515358024704</v>
      </c>
      <c r="F549" s="453">
        <v>221.39326733827173</v>
      </c>
      <c r="G549" s="453">
        <v>308.54978172839509</v>
      </c>
      <c r="H549" s="422">
        <v>335.53322271604958</v>
      </c>
      <c r="I549" s="422">
        <v>347.26515358024704</v>
      </c>
      <c r="J549" s="422">
        <v>221.39326733827173</v>
      </c>
      <c r="K549" s="423">
        <v>308.54978172839509</v>
      </c>
      <c r="L549" s="424"/>
      <c r="M549" s="421"/>
    </row>
    <row r="550" spans="1:13" ht="13.2" x14ac:dyDescent="0.25">
      <c r="A550" s="450" t="s">
        <v>955</v>
      </c>
      <c r="B550" s="451" t="s">
        <v>416</v>
      </c>
      <c r="C550" s="452" t="s">
        <v>1708</v>
      </c>
      <c r="D550" s="453">
        <v>314.19062454686696</v>
      </c>
      <c r="E550" s="453">
        <v>325.17631071983431</v>
      </c>
      <c r="F550" s="453">
        <v>207.31088377006731</v>
      </c>
      <c r="G550" s="453">
        <v>288.92354634904194</v>
      </c>
      <c r="H550" s="422">
        <v>314.19062454686696</v>
      </c>
      <c r="I550" s="422">
        <v>325.17631071983431</v>
      </c>
      <c r="J550" s="422">
        <v>207.31088377006731</v>
      </c>
      <c r="K550" s="423">
        <v>288.92354634904194</v>
      </c>
      <c r="L550" s="424"/>
      <c r="M550" s="421"/>
    </row>
    <row r="551" spans="1:13" ht="13.2" x14ac:dyDescent="0.25">
      <c r="A551" s="450" t="s">
        <v>956</v>
      </c>
      <c r="B551" s="451" t="s">
        <v>416</v>
      </c>
      <c r="C551" s="452" t="s">
        <v>1709</v>
      </c>
      <c r="D551" s="453">
        <v>323.15092473118284</v>
      </c>
      <c r="E551" s="453">
        <v>334.44990811339204</v>
      </c>
      <c r="F551" s="453">
        <v>213.2231154056696</v>
      </c>
      <c r="G551" s="453">
        <v>297.16326295210172</v>
      </c>
      <c r="H551" s="422">
        <v>323.15092473118284</v>
      </c>
      <c r="I551" s="422">
        <v>334.44990811339204</v>
      </c>
      <c r="J551" s="422">
        <v>213.2231154056696</v>
      </c>
      <c r="K551" s="423">
        <v>297.16326295210172</v>
      </c>
      <c r="L551" s="424"/>
      <c r="M551" s="421"/>
    </row>
    <row r="552" spans="1:13" ht="13.2" x14ac:dyDescent="0.25">
      <c r="A552" s="450" t="s">
        <v>957</v>
      </c>
      <c r="B552" s="451" t="s">
        <v>417</v>
      </c>
      <c r="C552" s="452" t="s">
        <v>1710</v>
      </c>
      <c r="D552" s="453">
        <v>332.98984030061058</v>
      </c>
      <c r="E552" s="453">
        <v>344.63284170972281</v>
      </c>
      <c r="F552" s="453">
        <v>219.71507959135744</v>
      </c>
      <c r="G552" s="453">
        <v>306.21093705965234</v>
      </c>
      <c r="H552" s="422">
        <v>332.98984030061058</v>
      </c>
      <c r="I552" s="422">
        <v>344.63284170972281</v>
      </c>
      <c r="J552" s="422">
        <v>219.71507959135744</v>
      </c>
      <c r="K552" s="423">
        <v>306.21093705965234</v>
      </c>
      <c r="L552" s="424"/>
      <c r="M552" s="421"/>
    </row>
    <row r="553" spans="1:13" ht="13.2" x14ac:dyDescent="0.25">
      <c r="A553" s="450" t="s">
        <v>958</v>
      </c>
      <c r="B553" s="451" t="s">
        <v>417</v>
      </c>
      <c r="C553" s="452" t="s">
        <v>1710</v>
      </c>
      <c r="D553" s="453">
        <v>332.98984030061058</v>
      </c>
      <c r="E553" s="453">
        <v>344.63284170972281</v>
      </c>
      <c r="F553" s="453">
        <v>219.71507959135744</v>
      </c>
      <c r="G553" s="453">
        <v>306.21093705965234</v>
      </c>
      <c r="H553" s="422">
        <v>332.98984030061058</v>
      </c>
      <c r="I553" s="422">
        <v>344.63284170972281</v>
      </c>
      <c r="J553" s="422">
        <v>219.71507959135744</v>
      </c>
      <c r="K553" s="423">
        <v>306.21093705965234</v>
      </c>
      <c r="L553" s="424"/>
      <c r="M553" s="421"/>
    </row>
    <row r="554" spans="1:13" ht="13.2" x14ac:dyDescent="0.25">
      <c r="A554" s="450" t="s">
        <v>959</v>
      </c>
      <c r="B554" s="451" t="s">
        <v>417</v>
      </c>
      <c r="C554" s="452" t="s">
        <v>1711</v>
      </c>
      <c r="D554" s="453">
        <v>336.72611164122145</v>
      </c>
      <c r="E554" s="453">
        <v>348.49975190839689</v>
      </c>
      <c r="F554" s="453">
        <v>222.18036548187021</v>
      </c>
      <c r="G554" s="453">
        <v>309.64673902671751</v>
      </c>
      <c r="H554" s="422">
        <v>336.72611164122145</v>
      </c>
      <c r="I554" s="422">
        <v>348.49975190839689</v>
      </c>
      <c r="J554" s="422">
        <v>222.18036548187021</v>
      </c>
      <c r="K554" s="423">
        <v>309.64673902671751</v>
      </c>
      <c r="L554" s="424"/>
      <c r="M554" s="421"/>
    </row>
    <row r="555" spans="1:13" ht="13.2" x14ac:dyDescent="0.25">
      <c r="A555" s="450" t="s">
        <v>960</v>
      </c>
      <c r="B555" s="451" t="s">
        <v>417</v>
      </c>
      <c r="C555" s="452" t="s">
        <v>1712</v>
      </c>
      <c r="D555" s="453">
        <v>336.16480760094998</v>
      </c>
      <c r="E555" s="453">
        <v>347.91882185273164</v>
      </c>
      <c r="F555" s="453">
        <v>221.81000294536813</v>
      </c>
      <c r="G555" s="453">
        <v>309.1305748218528</v>
      </c>
      <c r="H555" s="422">
        <v>336.16480760094998</v>
      </c>
      <c r="I555" s="422">
        <v>347.91882185273164</v>
      </c>
      <c r="J555" s="422">
        <v>221.81000294536813</v>
      </c>
      <c r="K555" s="423">
        <v>309.1305748218528</v>
      </c>
      <c r="L555" s="424"/>
      <c r="M555" s="421"/>
    </row>
    <row r="556" spans="1:13" ht="13.2" x14ac:dyDescent="0.25">
      <c r="A556" s="450" t="s">
        <v>961</v>
      </c>
      <c r="B556" s="451" t="s">
        <v>417</v>
      </c>
      <c r="C556" s="452" t="s">
        <v>1453</v>
      </c>
      <c r="D556" s="453">
        <v>327.29848148148159</v>
      </c>
      <c r="E556" s="453">
        <v>338.74248433048439</v>
      </c>
      <c r="F556" s="453">
        <v>215.9597777635328</v>
      </c>
      <c r="G556" s="453">
        <v>300.97727492877488</v>
      </c>
      <c r="H556" s="422">
        <v>327.29848148148159</v>
      </c>
      <c r="I556" s="422">
        <v>338.74248433048439</v>
      </c>
      <c r="J556" s="422">
        <v>215.9597777635328</v>
      </c>
      <c r="K556" s="423">
        <v>300.97727492877488</v>
      </c>
      <c r="L556" s="424"/>
      <c r="M556" s="421"/>
    </row>
    <row r="557" spans="1:13" ht="13.2" x14ac:dyDescent="0.25">
      <c r="A557" s="450" t="s">
        <v>962</v>
      </c>
      <c r="B557" s="451" t="s">
        <v>417</v>
      </c>
      <c r="C557" s="452" t="s">
        <v>1713</v>
      </c>
      <c r="D557" s="453">
        <v>345.4293333333332</v>
      </c>
      <c r="E557" s="453">
        <v>357.50728205128189</v>
      </c>
      <c r="F557" s="453">
        <v>227.92297025641017</v>
      </c>
      <c r="G557" s="453">
        <v>317.65005128205121</v>
      </c>
      <c r="H557" s="422">
        <v>345.4293333333332</v>
      </c>
      <c r="I557" s="422">
        <v>357.50728205128189</v>
      </c>
      <c r="J557" s="422">
        <v>227.92297025641017</v>
      </c>
      <c r="K557" s="423">
        <v>317.65005128205121</v>
      </c>
      <c r="L557" s="424"/>
      <c r="M557" s="421"/>
    </row>
    <row r="558" spans="1:13" ht="13.2" x14ac:dyDescent="0.25">
      <c r="A558" s="450" t="s">
        <v>963</v>
      </c>
      <c r="B558" s="451" t="s">
        <v>417</v>
      </c>
      <c r="C558" s="452" t="s">
        <v>1714</v>
      </c>
      <c r="D558" s="453">
        <v>327.3882857142857</v>
      </c>
      <c r="E558" s="453">
        <v>338.83542857142851</v>
      </c>
      <c r="F558" s="453">
        <v>216.01903285714286</v>
      </c>
      <c r="G558" s="453">
        <v>301.05985714285714</v>
      </c>
      <c r="H558" s="422">
        <v>327.3882857142857</v>
      </c>
      <c r="I558" s="422">
        <v>338.83542857142851</v>
      </c>
      <c r="J558" s="422">
        <v>216.01903285714286</v>
      </c>
      <c r="K558" s="423">
        <v>301.05985714285714</v>
      </c>
      <c r="L558" s="424"/>
      <c r="M558" s="421"/>
    </row>
    <row r="559" spans="1:13" ht="13.2" x14ac:dyDescent="0.25">
      <c r="A559" s="450" t="s">
        <v>964</v>
      </c>
      <c r="B559" s="451" t="s">
        <v>417</v>
      </c>
      <c r="C559" s="452" t="s">
        <v>1715</v>
      </c>
      <c r="D559" s="453">
        <v>333.58836199524944</v>
      </c>
      <c r="E559" s="453">
        <v>345.2522907363421</v>
      </c>
      <c r="F559" s="453">
        <v>220.10999927315919</v>
      </c>
      <c r="G559" s="453">
        <v>306.76132589073632</v>
      </c>
      <c r="H559" s="422">
        <v>333.58836199524944</v>
      </c>
      <c r="I559" s="422">
        <v>345.2522907363421</v>
      </c>
      <c r="J559" s="422">
        <v>220.10999927315919</v>
      </c>
      <c r="K559" s="423">
        <v>306.76132589073632</v>
      </c>
      <c r="L559" s="424"/>
      <c r="M559" s="421"/>
    </row>
    <row r="560" spans="1:13" ht="13.2" x14ac:dyDescent="0.25">
      <c r="A560" s="450" t="s">
        <v>965</v>
      </c>
      <c r="B560" s="451" t="s">
        <v>417</v>
      </c>
      <c r="C560" s="452" t="s">
        <v>1716</v>
      </c>
      <c r="D560" s="453">
        <v>332.48309692898266</v>
      </c>
      <c r="E560" s="453">
        <v>344.10838003838779</v>
      </c>
      <c r="F560" s="453">
        <v>219.38071755758162</v>
      </c>
      <c r="G560" s="453">
        <v>305.74494577735123</v>
      </c>
      <c r="H560" s="422">
        <v>332.48309692898266</v>
      </c>
      <c r="I560" s="422">
        <v>344.10838003838779</v>
      </c>
      <c r="J560" s="422">
        <v>219.38071755758162</v>
      </c>
      <c r="K560" s="423">
        <v>305.74494577735123</v>
      </c>
      <c r="L560" s="424"/>
      <c r="M560" s="421"/>
    </row>
    <row r="561" spans="1:13" ht="13.2" x14ac:dyDescent="0.25">
      <c r="A561" s="450" t="s">
        <v>966</v>
      </c>
      <c r="B561" s="451" t="s">
        <v>418</v>
      </c>
      <c r="C561" s="452" t="s">
        <v>1717</v>
      </c>
      <c r="D561" s="453">
        <v>336.65136427566813</v>
      </c>
      <c r="E561" s="453">
        <v>348.42239099859353</v>
      </c>
      <c r="F561" s="453">
        <v>222.13104528832633</v>
      </c>
      <c r="G561" s="453">
        <v>309.57800281293953</v>
      </c>
      <c r="H561" s="422">
        <v>336.65136427566813</v>
      </c>
      <c r="I561" s="422">
        <v>348.42239099859353</v>
      </c>
      <c r="J561" s="422">
        <v>222.13104528832633</v>
      </c>
      <c r="K561" s="423">
        <v>309.57800281293953</v>
      </c>
      <c r="L561" s="424"/>
      <c r="M561" s="421"/>
    </row>
    <row r="562" spans="1:13" ht="13.2" x14ac:dyDescent="0.25">
      <c r="A562" s="450" t="s">
        <v>967</v>
      </c>
      <c r="B562" s="451" t="s">
        <v>418</v>
      </c>
      <c r="C562" s="452" t="s">
        <v>1717</v>
      </c>
      <c r="D562" s="453">
        <v>336.65136427566813</v>
      </c>
      <c r="E562" s="453">
        <v>348.42239099859353</v>
      </c>
      <c r="F562" s="453">
        <v>222.13104528832633</v>
      </c>
      <c r="G562" s="453">
        <v>309.57800281293953</v>
      </c>
      <c r="H562" s="422">
        <v>336.65136427566813</v>
      </c>
      <c r="I562" s="422">
        <v>348.42239099859353</v>
      </c>
      <c r="J562" s="422">
        <v>222.13104528832633</v>
      </c>
      <c r="K562" s="423">
        <v>309.57800281293953</v>
      </c>
      <c r="L562" s="424"/>
      <c r="M562" s="421"/>
    </row>
    <row r="563" spans="1:13" ht="13.2" x14ac:dyDescent="0.25">
      <c r="A563" s="450" t="s">
        <v>968</v>
      </c>
      <c r="B563" s="451" t="s">
        <v>418</v>
      </c>
      <c r="C563" s="452" t="s">
        <v>1718</v>
      </c>
      <c r="D563" s="453">
        <v>331.20340103920648</v>
      </c>
      <c r="E563" s="453">
        <v>342.78393953708076</v>
      </c>
      <c r="F563" s="453">
        <v>218.53634199338691</v>
      </c>
      <c r="G563" s="453">
        <v>304.56816249409542</v>
      </c>
      <c r="H563" s="422">
        <v>331.20340103920648</v>
      </c>
      <c r="I563" s="422">
        <v>342.78393953708076</v>
      </c>
      <c r="J563" s="422">
        <v>218.53634199338691</v>
      </c>
      <c r="K563" s="423">
        <v>304.56816249409542</v>
      </c>
      <c r="L563" s="424"/>
      <c r="M563" s="421"/>
    </row>
    <row r="564" spans="1:13" ht="13.2" x14ac:dyDescent="0.25">
      <c r="A564" s="450" t="s">
        <v>969</v>
      </c>
      <c r="B564" s="451" t="s">
        <v>418</v>
      </c>
      <c r="C564" s="452" t="s">
        <v>1719</v>
      </c>
      <c r="D564" s="453">
        <v>329.92779108768553</v>
      </c>
      <c r="E564" s="453">
        <v>341.46372783900335</v>
      </c>
      <c r="F564" s="453">
        <v>217.69466243411594</v>
      </c>
      <c r="G564" s="453">
        <v>303.39513655965499</v>
      </c>
      <c r="H564" s="422">
        <v>329.92779108768553</v>
      </c>
      <c r="I564" s="422">
        <v>341.46372783900335</v>
      </c>
      <c r="J564" s="422">
        <v>217.69466243411594</v>
      </c>
      <c r="K564" s="423">
        <v>303.39513655965499</v>
      </c>
      <c r="L564" s="424"/>
      <c r="M564" s="421"/>
    </row>
    <row r="565" spans="1:13" ht="13.2" x14ac:dyDescent="0.25">
      <c r="A565" s="450" t="s">
        <v>970</v>
      </c>
      <c r="B565" s="451" t="s">
        <v>418</v>
      </c>
      <c r="C565" s="452" t="s">
        <v>1720</v>
      </c>
      <c r="D565" s="453">
        <v>331.37585091420533</v>
      </c>
      <c r="E565" s="453">
        <v>342.96241912798882</v>
      </c>
      <c r="F565" s="453">
        <v>218.65012876230665</v>
      </c>
      <c r="G565" s="453">
        <v>304.72674402250368</v>
      </c>
      <c r="H565" s="422">
        <v>331.37585091420533</v>
      </c>
      <c r="I565" s="422">
        <v>342.96241912798882</v>
      </c>
      <c r="J565" s="422">
        <v>218.65012876230665</v>
      </c>
      <c r="K565" s="423">
        <v>304.72674402250368</v>
      </c>
      <c r="L565" s="424"/>
      <c r="M565" s="421"/>
    </row>
    <row r="566" spans="1:13" ht="13.2" x14ac:dyDescent="0.25">
      <c r="A566" s="450" t="s">
        <v>971</v>
      </c>
      <c r="B566" s="451" t="s">
        <v>418</v>
      </c>
      <c r="C566" s="452" t="s">
        <v>1721</v>
      </c>
      <c r="D566" s="453">
        <v>319.18616522574462</v>
      </c>
      <c r="E566" s="453">
        <v>330.34652065321819</v>
      </c>
      <c r="F566" s="453">
        <v>210.60706727185402</v>
      </c>
      <c r="G566" s="453">
        <v>293.51734774255539</v>
      </c>
      <c r="H566" s="422">
        <v>319.18616522574462</v>
      </c>
      <c r="I566" s="422">
        <v>330.34652065321819</v>
      </c>
      <c r="J566" s="422">
        <v>210.60706727185402</v>
      </c>
      <c r="K566" s="423">
        <v>293.51734774255539</v>
      </c>
      <c r="L566" s="424"/>
      <c r="M566" s="421"/>
    </row>
    <row r="567" spans="1:13" ht="13.2" x14ac:dyDescent="0.25">
      <c r="A567" s="450" t="s">
        <v>972</v>
      </c>
      <c r="B567" s="451" t="s">
        <v>418</v>
      </c>
      <c r="C567" s="452" t="s">
        <v>1722</v>
      </c>
      <c r="D567" s="453">
        <v>327.56262114746318</v>
      </c>
      <c r="E567" s="453">
        <v>339.01585964912283</v>
      </c>
      <c r="F567" s="453">
        <v>216.13406376481748</v>
      </c>
      <c r="G567" s="453">
        <v>301.22017259364623</v>
      </c>
      <c r="H567" s="422">
        <v>327.56262114746318</v>
      </c>
      <c r="I567" s="422">
        <v>339.01585964912283</v>
      </c>
      <c r="J567" s="422">
        <v>216.13406376481748</v>
      </c>
      <c r="K567" s="423">
        <v>301.22017259364623</v>
      </c>
      <c r="L567" s="424"/>
      <c r="M567" s="421"/>
    </row>
    <row r="568" spans="1:13" ht="13.2" x14ac:dyDescent="0.25">
      <c r="A568" s="450" t="s">
        <v>973</v>
      </c>
      <c r="B568" s="451" t="s">
        <v>418</v>
      </c>
      <c r="C568" s="452" t="s">
        <v>1723</v>
      </c>
      <c r="D568" s="453">
        <v>328.03374349266437</v>
      </c>
      <c r="E568" s="453">
        <v>339.50345480359687</v>
      </c>
      <c r="F568" s="453">
        <v>216.44492214860392</v>
      </c>
      <c r="G568" s="453">
        <v>301.65340747752026</v>
      </c>
      <c r="H568" s="422">
        <v>328.03374349266437</v>
      </c>
      <c r="I568" s="422">
        <v>339.50345480359687</v>
      </c>
      <c r="J568" s="422">
        <v>216.44492214860392</v>
      </c>
      <c r="K568" s="423">
        <v>301.65340747752026</v>
      </c>
      <c r="L568" s="424"/>
      <c r="M568" s="421"/>
    </row>
    <row r="569" spans="1:13" ht="13.2" x14ac:dyDescent="0.25">
      <c r="A569" s="450" t="s">
        <v>974</v>
      </c>
      <c r="B569" s="451" t="s">
        <v>418</v>
      </c>
      <c r="C569" s="452" t="s">
        <v>1724</v>
      </c>
      <c r="D569" s="453">
        <v>326.42366858789632</v>
      </c>
      <c r="E569" s="453">
        <v>337.83708357348712</v>
      </c>
      <c r="F569" s="453">
        <v>215.38255419308362</v>
      </c>
      <c r="G569" s="453">
        <v>300.17281412103745</v>
      </c>
      <c r="H569" s="422">
        <v>326.42366858789632</v>
      </c>
      <c r="I569" s="422">
        <v>337.83708357348712</v>
      </c>
      <c r="J569" s="422">
        <v>215.38255419308362</v>
      </c>
      <c r="K569" s="423">
        <v>300.17281412103745</v>
      </c>
      <c r="L569" s="424"/>
      <c r="M569" s="421"/>
    </row>
    <row r="570" spans="1:13" ht="13.2" x14ac:dyDescent="0.25">
      <c r="A570" s="450" t="s">
        <v>975</v>
      </c>
      <c r="B570" s="451" t="s">
        <v>418</v>
      </c>
      <c r="C570" s="452" t="s">
        <v>1725</v>
      </c>
      <c r="D570" s="453">
        <v>323.95420823244547</v>
      </c>
      <c r="E570" s="453">
        <v>335.28127845036329</v>
      </c>
      <c r="F570" s="453">
        <v>213.7531420823245</v>
      </c>
      <c r="G570" s="453">
        <v>297.90194673123489</v>
      </c>
      <c r="H570" s="422">
        <v>323.95420823244547</v>
      </c>
      <c r="I570" s="422">
        <v>335.28127845036329</v>
      </c>
      <c r="J570" s="422">
        <v>213.7531420823245</v>
      </c>
      <c r="K570" s="423">
        <v>297.90194673123489</v>
      </c>
      <c r="L570" s="424"/>
      <c r="M570" s="421"/>
    </row>
    <row r="571" spans="1:13" ht="13.2" x14ac:dyDescent="0.25">
      <c r="A571" s="450" t="s">
        <v>976</v>
      </c>
      <c r="B571" s="451" t="s">
        <v>419</v>
      </c>
      <c r="C571" s="452" t="s">
        <v>1726</v>
      </c>
      <c r="D571" s="453">
        <v>422.84278160919547</v>
      </c>
      <c r="E571" s="453">
        <v>437.62749425287365</v>
      </c>
      <c r="F571" s="453">
        <v>279.00231229885065</v>
      </c>
      <c r="G571" s="453">
        <v>388.83794252873571</v>
      </c>
      <c r="H571" s="422">
        <v>422.84278160919547</v>
      </c>
      <c r="I571" s="422">
        <v>437.62749425287365</v>
      </c>
      <c r="J571" s="422">
        <v>279.00231229885065</v>
      </c>
      <c r="K571" s="423">
        <v>388.83794252873571</v>
      </c>
      <c r="L571" s="424"/>
      <c r="M571" s="421"/>
    </row>
    <row r="572" spans="1:13" ht="13.2" x14ac:dyDescent="0.25">
      <c r="A572" s="450" t="s">
        <v>977</v>
      </c>
      <c r="B572" s="451" t="s">
        <v>419</v>
      </c>
      <c r="C572" s="452" t="s">
        <v>1726</v>
      </c>
      <c r="D572" s="453">
        <v>430.89103367496358</v>
      </c>
      <c r="E572" s="453">
        <v>445.95715373352857</v>
      </c>
      <c r="F572" s="453">
        <v>284.31275162518307</v>
      </c>
      <c r="G572" s="453">
        <v>396.2389575402637</v>
      </c>
      <c r="H572" s="422">
        <v>430.89103367496358</v>
      </c>
      <c r="I572" s="422">
        <v>445.95715373352857</v>
      </c>
      <c r="J572" s="422">
        <v>284.31275162518307</v>
      </c>
      <c r="K572" s="423">
        <v>396.2389575402637</v>
      </c>
      <c r="L572" s="424"/>
      <c r="M572" s="421"/>
    </row>
    <row r="573" spans="1:13" ht="13.2" x14ac:dyDescent="0.25">
      <c r="A573" s="450" t="s">
        <v>978</v>
      </c>
      <c r="B573" s="451" t="s">
        <v>419</v>
      </c>
      <c r="C573" s="452" t="s">
        <v>1726</v>
      </c>
      <c r="D573" s="453">
        <v>430.89103367496358</v>
      </c>
      <c r="E573" s="453">
        <v>445.95715373352857</v>
      </c>
      <c r="F573" s="453">
        <v>284.31275162518307</v>
      </c>
      <c r="G573" s="453">
        <v>396.2389575402637</v>
      </c>
      <c r="H573" s="422">
        <v>430.89103367496358</v>
      </c>
      <c r="I573" s="422">
        <v>445.95715373352857</v>
      </c>
      <c r="J573" s="422">
        <v>284.31275162518307</v>
      </c>
      <c r="K573" s="423">
        <v>396.2389575402637</v>
      </c>
      <c r="L573" s="424"/>
      <c r="M573" s="421"/>
    </row>
    <row r="574" spans="1:13" ht="13.2" x14ac:dyDescent="0.25">
      <c r="A574" s="450" t="s">
        <v>979</v>
      </c>
      <c r="B574" s="451" t="s">
        <v>419</v>
      </c>
      <c r="C574" s="452" t="s">
        <v>1726</v>
      </c>
      <c r="D574" s="453">
        <v>430.89103367496358</v>
      </c>
      <c r="E574" s="453">
        <v>445.95715373352857</v>
      </c>
      <c r="F574" s="453">
        <v>284.31275162518307</v>
      </c>
      <c r="G574" s="453">
        <v>396.2389575402637</v>
      </c>
      <c r="H574" s="422">
        <v>430.89103367496358</v>
      </c>
      <c r="I574" s="422">
        <v>445.95715373352857</v>
      </c>
      <c r="J574" s="422">
        <v>284.31275162518307</v>
      </c>
      <c r="K574" s="423">
        <v>396.2389575402637</v>
      </c>
      <c r="L574" s="424"/>
      <c r="M574" s="421"/>
    </row>
    <row r="575" spans="1:13" ht="13.2" x14ac:dyDescent="0.25">
      <c r="A575" s="450" t="s">
        <v>980</v>
      </c>
      <c r="B575" s="451" t="s">
        <v>419</v>
      </c>
      <c r="C575" s="452" t="s">
        <v>1727</v>
      </c>
      <c r="D575" s="453">
        <v>433.02949777117362</v>
      </c>
      <c r="E575" s="453">
        <v>448.1703893016342</v>
      </c>
      <c r="F575" s="453">
        <v>285.72376407132231</v>
      </c>
      <c r="G575" s="453">
        <v>398.20544725111426</v>
      </c>
      <c r="H575" s="422">
        <v>433.02949777117362</v>
      </c>
      <c r="I575" s="422">
        <v>448.1703893016342</v>
      </c>
      <c r="J575" s="422">
        <v>285.72376407132231</v>
      </c>
      <c r="K575" s="423">
        <v>398.20544725111426</v>
      </c>
      <c r="L575" s="424"/>
      <c r="M575" s="421"/>
    </row>
    <row r="576" spans="1:13" ht="13.2" x14ac:dyDescent="0.25">
      <c r="A576" s="450" t="s">
        <v>981</v>
      </c>
      <c r="B576" s="451" t="s">
        <v>419</v>
      </c>
      <c r="C576" s="452" t="s">
        <v>1728</v>
      </c>
      <c r="D576" s="453">
        <v>429.66527452415812</v>
      </c>
      <c r="E576" s="453">
        <v>444.6885358711566</v>
      </c>
      <c r="F576" s="453">
        <v>283.50396487920932</v>
      </c>
      <c r="G576" s="453">
        <v>395.11177342606152</v>
      </c>
      <c r="H576" s="422">
        <v>429.66527452415812</v>
      </c>
      <c r="I576" s="422">
        <v>444.6885358711566</v>
      </c>
      <c r="J576" s="422">
        <v>283.50396487920932</v>
      </c>
      <c r="K576" s="423">
        <v>395.11177342606152</v>
      </c>
      <c r="L576" s="424"/>
      <c r="M576" s="421"/>
    </row>
    <row r="577" spans="1:13" ht="13.2" x14ac:dyDescent="0.25">
      <c r="A577" s="450" t="s">
        <v>982</v>
      </c>
      <c r="B577" s="451" t="s">
        <v>419</v>
      </c>
      <c r="C577" s="452" t="s">
        <v>1729</v>
      </c>
      <c r="D577" s="453">
        <v>436.7904181034483</v>
      </c>
      <c r="E577" s="453">
        <v>452.06281034482754</v>
      </c>
      <c r="F577" s="453">
        <v>288.20531398706902</v>
      </c>
      <c r="G577" s="453">
        <v>401.66391594827593</v>
      </c>
      <c r="H577" s="422">
        <v>436.7904181034483</v>
      </c>
      <c r="I577" s="422">
        <v>452.06281034482754</v>
      </c>
      <c r="J577" s="422">
        <v>288.20531398706902</v>
      </c>
      <c r="K577" s="423">
        <v>401.66391594827593</v>
      </c>
      <c r="L577" s="424"/>
      <c r="M577" s="421"/>
    </row>
    <row r="578" spans="1:13" ht="13.2" x14ac:dyDescent="0.25">
      <c r="A578" s="450" t="s">
        <v>983</v>
      </c>
      <c r="B578" s="451" t="s">
        <v>419</v>
      </c>
      <c r="C578" s="452" t="s">
        <v>420</v>
      </c>
      <c r="D578" s="453">
        <v>436.7904181034483</v>
      </c>
      <c r="E578" s="453">
        <v>452.06281034482754</v>
      </c>
      <c r="F578" s="453">
        <v>288.20531398706902</v>
      </c>
      <c r="G578" s="453">
        <v>401.66391594827593</v>
      </c>
      <c r="H578" s="422">
        <v>436.7904181034483</v>
      </c>
      <c r="I578" s="422">
        <v>452.06281034482754</v>
      </c>
      <c r="J578" s="422">
        <v>288.20531398706902</v>
      </c>
      <c r="K578" s="423">
        <v>401.66391594827593</v>
      </c>
      <c r="L578" s="424"/>
      <c r="M578" s="421"/>
    </row>
    <row r="579" spans="1:13" ht="13.2" x14ac:dyDescent="0.25">
      <c r="A579" s="450" t="s">
        <v>984</v>
      </c>
      <c r="B579" s="451" t="s">
        <v>419</v>
      </c>
      <c r="C579" s="452" t="s">
        <v>420</v>
      </c>
      <c r="D579" s="453">
        <v>436.7904181034483</v>
      </c>
      <c r="E579" s="453">
        <v>452.06281034482754</v>
      </c>
      <c r="F579" s="453">
        <v>288.20531398706902</v>
      </c>
      <c r="G579" s="453">
        <v>401.66391594827593</v>
      </c>
      <c r="H579" s="422">
        <v>436.7904181034483</v>
      </c>
      <c r="I579" s="422">
        <v>452.06281034482754</v>
      </c>
      <c r="J579" s="422">
        <v>288.20531398706902</v>
      </c>
      <c r="K579" s="423">
        <v>401.66391594827593</v>
      </c>
      <c r="L579" s="424"/>
      <c r="M579" s="421"/>
    </row>
    <row r="580" spans="1:13" ht="13.2" x14ac:dyDescent="0.25">
      <c r="A580" s="450" t="s">
        <v>985</v>
      </c>
      <c r="B580" s="451" t="s">
        <v>419</v>
      </c>
      <c r="C580" s="452" t="s">
        <v>1730</v>
      </c>
      <c r="D580" s="453">
        <v>409.45706860866244</v>
      </c>
      <c r="E580" s="453">
        <v>423.77374932924499</v>
      </c>
      <c r="F580" s="453">
        <v>270.17008187811427</v>
      </c>
      <c r="G580" s="453">
        <v>376.52870295132249</v>
      </c>
      <c r="H580" s="422">
        <v>409.45706860866244</v>
      </c>
      <c r="I580" s="422">
        <v>423.77374932924499</v>
      </c>
      <c r="J580" s="422">
        <v>270.17008187811427</v>
      </c>
      <c r="K580" s="423">
        <v>376.52870295132249</v>
      </c>
      <c r="L580" s="424"/>
      <c r="M580" s="421"/>
    </row>
    <row r="581" spans="1:13" ht="13.2" x14ac:dyDescent="0.25">
      <c r="A581" s="450" t="s">
        <v>986</v>
      </c>
      <c r="B581" s="451" t="s">
        <v>419</v>
      </c>
      <c r="C581" s="452" t="s">
        <v>1731</v>
      </c>
      <c r="D581" s="453">
        <v>411.0074347826087</v>
      </c>
      <c r="E581" s="453">
        <v>425.37832411067188</v>
      </c>
      <c r="F581" s="453">
        <v>271.19305250988157</v>
      </c>
      <c r="G581" s="453">
        <v>377.95438932806326</v>
      </c>
      <c r="H581" s="422">
        <v>411.0074347826087</v>
      </c>
      <c r="I581" s="422">
        <v>425.37832411067188</v>
      </c>
      <c r="J581" s="422">
        <v>271.19305250988157</v>
      </c>
      <c r="K581" s="423">
        <v>377.95438932806326</v>
      </c>
      <c r="L581" s="424"/>
      <c r="M581" s="421"/>
    </row>
    <row r="582" spans="1:13" ht="13.2" x14ac:dyDescent="0.25">
      <c r="A582" s="450" t="s">
        <v>987</v>
      </c>
      <c r="B582" s="451" t="s">
        <v>419</v>
      </c>
      <c r="C582" s="452" t="s">
        <v>1731</v>
      </c>
      <c r="D582" s="453">
        <v>411.0074347826087</v>
      </c>
      <c r="E582" s="453">
        <v>425.37832411067188</v>
      </c>
      <c r="F582" s="453">
        <v>271.19305250988157</v>
      </c>
      <c r="G582" s="453">
        <v>377.95438932806326</v>
      </c>
      <c r="H582" s="422">
        <v>411.0074347826087</v>
      </c>
      <c r="I582" s="422">
        <v>425.37832411067188</v>
      </c>
      <c r="J582" s="422">
        <v>271.19305250988157</v>
      </c>
      <c r="K582" s="423">
        <v>377.95438932806326</v>
      </c>
      <c r="L582" s="424"/>
      <c r="M582" s="421"/>
    </row>
    <row r="583" spans="1:13" ht="13.2" x14ac:dyDescent="0.25">
      <c r="A583" s="450" t="s">
        <v>988</v>
      </c>
      <c r="B583" s="451" t="s">
        <v>419</v>
      </c>
      <c r="C583" s="452" t="s">
        <v>1732</v>
      </c>
      <c r="D583" s="453">
        <v>365.80735260115608</v>
      </c>
      <c r="E583" s="453">
        <v>378.5978194753223</v>
      </c>
      <c r="F583" s="453">
        <v>241.36890038239227</v>
      </c>
      <c r="G583" s="453">
        <v>336.38927879057366</v>
      </c>
      <c r="H583" s="422">
        <v>365.80735260115608</v>
      </c>
      <c r="I583" s="422">
        <v>378.5978194753223</v>
      </c>
      <c r="J583" s="422">
        <v>241.36890038239227</v>
      </c>
      <c r="K583" s="423">
        <v>336.38927879057366</v>
      </c>
      <c r="L583" s="424"/>
      <c r="M583" s="421"/>
    </row>
    <row r="584" spans="1:13" ht="13.2" x14ac:dyDescent="0.25">
      <c r="A584" s="450" t="s">
        <v>989</v>
      </c>
      <c r="B584" s="451" t="s">
        <v>419</v>
      </c>
      <c r="C584" s="452" t="s">
        <v>1733</v>
      </c>
      <c r="D584" s="453">
        <v>402.70006703470028</v>
      </c>
      <c r="E584" s="453">
        <v>416.78048895899053</v>
      </c>
      <c r="F584" s="453">
        <v>265.7116421332808</v>
      </c>
      <c r="G584" s="453">
        <v>370.31509660883273</v>
      </c>
      <c r="H584" s="422">
        <v>402.70006703470028</v>
      </c>
      <c r="I584" s="422">
        <v>416.78048895899053</v>
      </c>
      <c r="J584" s="422">
        <v>265.7116421332808</v>
      </c>
      <c r="K584" s="423">
        <v>370.31509660883273</v>
      </c>
      <c r="L584" s="424"/>
      <c r="M584" s="421"/>
    </row>
    <row r="585" spans="1:13" ht="13.2" x14ac:dyDescent="0.25">
      <c r="A585" s="450" t="s">
        <v>990</v>
      </c>
      <c r="B585" s="451" t="s">
        <v>419</v>
      </c>
      <c r="C585" s="452" t="s">
        <v>1734</v>
      </c>
      <c r="D585" s="453">
        <v>372.8622857142858</v>
      </c>
      <c r="E585" s="453">
        <v>385.89942857142864</v>
      </c>
      <c r="F585" s="453">
        <v>246.02392285714291</v>
      </c>
      <c r="G585" s="453">
        <v>342.87685714285715</v>
      </c>
      <c r="H585" s="422">
        <v>372.8622857142858</v>
      </c>
      <c r="I585" s="422">
        <v>385.89942857142864</v>
      </c>
      <c r="J585" s="422">
        <v>246.02392285714291</v>
      </c>
      <c r="K585" s="423">
        <v>342.87685714285715</v>
      </c>
      <c r="L585" s="424"/>
      <c r="M585" s="421"/>
    </row>
    <row r="586" spans="1:13" ht="13.2" x14ac:dyDescent="0.25">
      <c r="A586" s="450" t="s">
        <v>991</v>
      </c>
      <c r="B586" s="451" t="s">
        <v>419</v>
      </c>
      <c r="C586" s="452" t="s">
        <v>1735</v>
      </c>
      <c r="D586" s="453">
        <v>378.04655737704923</v>
      </c>
      <c r="E586" s="453">
        <v>391.2649684741487</v>
      </c>
      <c r="F586" s="453">
        <v>249.44463581336694</v>
      </c>
      <c r="G586" s="453">
        <v>347.64421185371992</v>
      </c>
      <c r="H586" s="422">
        <v>378.04655737704923</v>
      </c>
      <c r="I586" s="422">
        <v>391.2649684741487</v>
      </c>
      <c r="J586" s="422">
        <v>249.44463581336694</v>
      </c>
      <c r="K586" s="423">
        <v>347.64421185371992</v>
      </c>
      <c r="L586" s="424"/>
      <c r="M586" s="421"/>
    </row>
    <row r="587" spans="1:13" ht="13.2" x14ac:dyDescent="0.25">
      <c r="A587" s="450" t="s">
        <v>992</v>
      </c>
      <c r="B587" s="451" t="s">
        <v>419</v>
      </c>
      <c r="C587" s="452" t="s">
        <v>1735</v>
      </c>
      <c r="D587" s="453">
        <v>378.04655737704923</v>
      </c>
      <c r="E587" s="453">
        <v>391.2649684741487</v>
      </c>
      <c r="F587" s="453">
        <v>249.44463581336694</v>
      </c>
      <c r="G587" s="453">
        <v>347.64421185371992</v>
      </c>
      <c r="H587" s="422">
        <v>378.04655737704923</v>
      </c>
      <c r="I587" s="422">
        <v>391.2649684741487</v>
      </c>
      <c r="J587" s="422">
        <v>249.44463581336694</v>
      </c>
      <c r="K587" s="423">
        <v>347.64421185371992</v>
      </c>
      <c r="L587" s="424"/>
      <c r="M587" s="421"/>
    </row>
    <row r="588" spans="1:13" ht="13.2" x14ac:dyDescent="0.25">
      <c r="A588" s="450" t="s">
        <v>993</v>
      </c>
      <c r="B588" s="451" t="s">
        <v>419</v>
      </c>
      <c r="C588" s="452" t="s">
        <v>1645</v>
      </c>
      <c r="D588" s="453">
        <v>377.76514285714291</v>
      </c>
      <c r="E588" s="453">
        <v>390.97371428571444</v>
      </c>
      <c r="F588" s="453">
        <v>249.25895142857149</v>
      </c>
      <c r="G588" s="453">
        <v>347.38542857142863</v>
      </c>
      <c r="H588" s="422">
        <v>377.76514285714291</v>
      </c>
      <c r="I588" s="422">
        <v>390.97371428571444</v>
      </c>
      <c r="J588" s="422">
        <v>249.25895142857149</v>
      </c>
      <c r="K588" s="423">
        <v>347.38542857142863</v>
      </c>
      <c r="L588" s="424"/>
      <c r="M588" s="421"/>
    </row>
    <row r="589" spans="1:13" ht="13.2" x14ac:dyDescent="0.25">
      <c r="A589" s="450" t="s">
        <v>994</v>
      </c>
      <c r="B589" s="451" t="s">
        <v>419</v>
      </c>
      <c r="C589" s="452" t="s">
        <v>1736</v>
      </c>
      <c r="D589" s="453">
        <v>375.76672146118722</v>
      </c>
      <c r="E589" s="453">
        <v>388.90541801577405</v>
      </c>
      <c r="F589" s="453">
        <v>247.94034268161062</v>
      </c>
      <c r="G589" s="453">
        <v>345.54771938563709</v>
      </c>
      <c r="H589" s="422">
        <v>375.76672146118722</v>
      </c>
      <c r="I589" s="422">
        <v>388.90541801577405</v>
      </c>
      <c r="J589" s="422">
        <v>247.94034268161062</v>
      </c>
      <c r="K589" s="423">
        <v>345.54771938563709</v>
      </c>
      <c r="L589" s="424"/>
      <c r="M589" s="421"/>
    </row>
    <row r="590" spans="1:13" ht="13.2" x14ac:dyDescent="0.25">
      <c r="A590" s="450" t="s">
        <v>995</v>
      </c>
      <c r="B590" s="451" t="s">
        <v>419</v>
      </c>
      <c r="C590" s="452" t="s">
        <v>1736</v>
      </c>
      <c r="D590" s="453">
        <v>375.76672146118722</v>
      </c>
      <c r="E590" s="453">
        <v>388.90541801577405</v>
      </c>
      <c r="F590" s="453">
        <v>247.94034268161062</v>
      </c>
      <c r="G590" s="453">
        <v>345.54771938563709</v>
      </c>
      <c r="H590" s="422">
        <v>375.76672146118722</v>
      </c>
      <c r="I590" s="422">
        <v>388.90541801577405</v>
      </c>
      <c r="J590" s="422">
        <v>247.94034268161062</v>
      </c>
      <c r="K590" s="423">
        <v>345.54771938563709</v>
      </c>
      <c r="L590" s="424"/>
      <c r="M590" s="421"/>
    </row>
    <row r="591" spans="1:13" ht="13.2" x14ac:dyDescent="0.25">
      <c r="A591" s="450" t="s">
        <v>996</v>
      </c>
      <c r="B591" s="451" t="s">
        <v>419</v>
      </c>
      <c r="C591" s="452" t="s">
        <v>1737</v>
      </c>
      <c r="D591" s="453">
        <v>375.24442948444818</v>
      </c>
      <c r="E591" s="453">
        <v>388.36486408180667</v>
      </c>
      <c r="F591" s="453">
        <v>247.59572128674904</v>
      </c>
      <c r="G591" s="453">
        <v>345.06742991052408</v>
      </c>
      <c r="H591" s="422">
        <v>375.24442948444818</v>
      </c>
      <c r="I591" s="422">
        <v>388.36486408180667</v>
      </c>
      <c r="J591" s="422">
        <v>247.59572128674904</v>
      </c>
      <c r="K591" s="423">
        <v>345.06742991052408</v>
      </c>
      <c r="L591" s="424"/>
      <c r="M591" s="421"/>
    </row>
    <row r="592" spans="1:13" ht="13.2" x14ac:dyDescent="0.25">
      <c r="A592" s="450" t="s">
        <v>997</v>
      </c>
      <c r="B592" s="451" t="s">
        <v>419</v>
      </c>
      <c r="C592" s="452" t="s">
        <v>1737</v>
      </c>
      <c r="D592" s="453">
        <v>375.24442948444818</v>
      </c>
      <c r="E592" s="453">
        <v>388.36486408180667</v>
      </c>
      <c r="F592" s="453">
        <v>247.59572128674904</v>
      </c>
      <c r="G592" s="453">
        <v>345.06742991052408</v>
      </c>
      <c r="H592" s="422">
        <v>375.24442948444818</v>
      </c>
      <c r="I592" s="422">
        <v>388.36486408180667</v>
      </c>
      <c r="J592" s="422">
        <v>247.59572128674904</v>
      </c>
      <c r="K592" s="423">
        <v>345.06742991052408</v>
      </c>
      <c r="L592" s="424"/>
      <c r="M592" s="421"/>
    </row>
    <row r="593" spans="1:13" ht="13.2" x14ac:dyDescent="0.25">
      <c r="A593" s="450" t="s">
        <v>998</v>
      </c>
      <c r="B593" s="451" t="s">
        <v>419</v>
      </c>
      <c r="C593" s="452" t="s">
        <v>1737</v>
      </c>
      <c r="D593" s="453">
        <v>375.24442948444818</v>
      </c>
      <c r="E593" s="453">
        <v>388.36486408180667</v>
      </c>
      <c r="F593" s="453">
        <v>247.59572128674904</v>
      </c>
      <c r="G593" s="453">
        <v>345.06742991052408</v>
      </c>
      <c r="H593" s="422">
        <v>375.24442948444818</v>
      </c>
      <c r="I593" s="422">
        <v>388.36486408180667</v>
      </c>
      <c r="J593" s="422">
        <v>247.59572128674904</v>
      </c>
      <c r="K593" s="423">
        <v>345.06742991052408</v>
      </c>
      <c r="L593" s="424"/>
      <c r="M593" s="421"/>
    </row>
    <row r="594" spans="1:13" ht="13.2" x14ac:dyDescent="0.25">
      <c r="A594" s="450" t="s">
        <v>999</v>
      </c>
      <c r="B594" s="451" t="s">
        <v>419</v>
      </c>
      <c r="C594" s="452" t="s">
        <v>1738</v>
      </c>
      <c r="D594" s="453">
        <v>361.18112072695789</v>
      </c>
      <c r="E594" s="453">
        <v>373.80983124188663</v>
      </c>
      <c r="F594" s="453">
        <v>238.31639612721767</v>
      </c>
      <c r="G594" s="453">
        <v>332.13508654262222</v>
      </c>
      <c r="H594" s="422">
        <v>361.18112072695789</v>
      </c>
      <c r="I594" s="422">
        <v>373.80983124188663</v>
      </c>
      <c r="J594" s="422">
        <v>238.31639612721767</v>
      </c>
      <c r="K594" s="423">
        <v>332.13508654262222</v>
      </c>
      <c r="L594" s="424"/>
      <c r="M594" s="421"/>
    </row>
    <row r="595" spans="1:13" ht="13.2" x14ac:dyDescent="0.25">
      <c r="A595" s="450" t="s">
        <v>1000</v>
      </c>
      <c r="B595" s="451" t="s">
        <v>419</v>
      </c>
      <c r="C595" s="452" t="s">
        <v>1739</v>
      </c>
      <c r="D595" s="453">
        <v>368.3952612765957</v>
      </c>
      <c r="E595" s="453">
        <v>381.27621446808502</v>
      </c>
      <c r="F595" s="453">
        <v>243.07646767659568</v>
      </c>
      <c r="G595" s="453">
        <v>338.76906893617024</v>
      </c>
      <c r="H595" s="422">
        <v>368.3952612765957</v>
      </c>
      <c r="I595" s="422">
        <v>381.27621446808502</v>
      </c>
      <c r="J595" s="422">
        <v>243.07646767659568</v>
      </c>
      <c r="K595" s="423">
        <v>338.76906893617024</v>
      </c>
      <c r="L595" s="424"/>
      <c r="M595" s="421"/>
    </row>
    <row r="596" spans="1:13" ht="13.2" x14ac:dyDescent="0.25">
      <c r="A596" s="450" t="s">
        <v>1001</v>
      </c>
      <c r="B596" s="451" t="s">
        <v>419</v>
      </c>
      <c r="C596" s="452" t="s">
        <v>1581</v>
      </c>
      <c r="D596" s="453">
        <v>370.16571428571444</v>
      </c>
      <c r="E596" s="453">
        <v>383.10857142857139</v>
      </c>
      <c r="F596" s="453">
        <v>244.24465714285719</v>
      </c>
      <c r="G596" s="453">
        <v>340.39714285714285</v>
      </c>
      <c r="H596" s="422">
        <v>370.16571428571444</v>
      </c>
      <c r="I596" s="422">
        <v>383.10857142857139</v>
      </c>
      <c r="J596" s="422">
        <v>244.24465714285719</v>
      </c>
      <c r="K596" s="423">
        <v>340.39714285714285</v>
      </c>
      <c r="L596" s="424"/>
      <c r="M596" s="421"/>
    </row>
    <row r="597" spans="1:13" ht="13.2" x14ac:dyDescent="0.25">
      <c r="A597" s="450" t="s">
        <v>1002</v>
      </c>
      <c r="B597" s="451" t="s">
        <v>419</v>
      </c>
      <c r="C597" s="452" t="s">
        <v>1357</v>
      </c>
      <c r="D597" s="453">
        <v>367.00825600662785</v>
      </c>
      <c r="E597" s="453">
        <v>379.84071251035613</v>
      </c>
      <c r="F597" s="453">
        <v>242.16128668185576</v>
      </c>
      <c r="G597" s="453">
        <v>337.49360604805292</v>
      </c>
      <c r="H597" s="422">
        <v>367.00825600662785</v>
      </c>
      <c r="I597" s="422">
        <v>379.84071251035613</v>
      </c>
      <c r="J597" s="422">
        <v>242.16128668185576</v>
      </c>
      <c r="K597" s="423">
        <v>337.49360604805292</v>
      </c>
      <c r="L597" s="424"/>
      <c r="M597" s="421"/>
    </row>
    <row r="598" spans="1:13" ht="13.2" x14ac:dyDescent="0.25">
      <c r="A598" s="450" t="s">
        <v>1003</v>
      </c>
      <c r="B598" s="451" t="s">
        <v>419</v>
      </c>
      <c r="C598" s="452" t="s">
        <v>1357</v>
      </c>
      <c r="D598" s="453">
        <v>367.00825600662785</v>
      </c>
      <c r="E598" s="453">
        <v>379.84071251035613</v>
      </c>
      <c r="F598" s="453">
        <v>242.16128668185576</v>
      </c>
      <c r="G598" s="453">
        <v>337.49360604805292</v>
      </c>
      <c r="H598" s="422">
        <v>367.00825600662785</v>
      </c>
      <c r="I598" s="422">
        <v>379.84071251035613</v>
      </c>
      <c r="J598" s="422">
        <v>242.16128668185576</v>
      </c>
      <c r="K598" s="423">
        <v>337.49360604805292</v>
      </c>
      <c r="L598" s="424"/>
      <c r="M598" s="421"/>
    </row>
    <row r="599" spans="1:13" ht="13.2" x14ac:dyDescent="0.25">
      <c r="A599" s="450" t="s">
        <v>1004</v>
      </c>
      <c r="B599" s="451" t="s">
        <v>419</v>
      </c>
      <c r="C599" s="452" t="s">
        <v>1740</v>
      </c>
      <c r="D599" s="453">
        <v>368.5021999999999</v>
      </c>
      <c r="E599" s="453">
        <v>381.38689230769234</v>
      </c>
      <c r="F599" s="453">
        <v>243.14702853846154</v>
      </c>
      <c r="G599" s="453">
        <v>338.86740769230772</v>
      </c>
      <c r="H599" s="422">
        <v>368.5021999999999</v>
      </c>
      <c r="I599" s="422">
        <v>381.38689230769234</v>
      </c>
      <c r="J599" s="422">
        <v>243.14702853846154</v>
      </c>
      <c r="K599" s="423">
        <v>338.86740769230772</v>
      </c>
      <c r="L599" s="424"/>
      <c r="M599" s="421"/>
    </row>
    <row r="600" spans="1:13" ht="13.2" x14ac:dyDescent="0.25">
      <c r="A600" s="450" t="s">
        <v>1005</v>
      </c>
      <c r="B600" s="451" t="s">
        <v>419</v>
      </c>
      <c r="C600" s="452" t="s">
        <v>1741</v>
      </c>
      <c r="D600" s="453">
        <v>364.38691943127975</v>
      </c>
      <c r="E600" s="453">
        <v>377.12772080999565</v>
      </c>
      <c r="F600" s="453">
        <v>240.43166281775095</v>
      </c>
      <c r="G600" s="453">
        <v>335.08307626023264</v>
      </c>
      <c r="H600" s="422">
        <v>364.38691943127975</v>
      </c>
      <c r="I600" s="422">
        <v>377.12772080999565</v>
      </c>
      <c r="J600" s="422">
        <v>240.43166281775095</v>
      </c>
      <c r="K600" s="423">
        <v>335.08307626023264</v>
      </c>
      <c r="L600" s="424"/>
      <c r="M600" s="421"/>
    </row>
    <row r="601" spans="1:13" ht="13.2" x14ac:dyDescent="0.25">
      <c r="A601" s="450" t="s">
        <v>1006</v>
      </c>
      <c r="B601" s="451" t="s">
        <v>421</v>
      </c>
      <c r="C601" s="452" t="s">
        <v>1742</v>
      </c>
      <c r="D601" s="453">
        <v>367.55472928176778</v>
      </c>
      <c r="E601" s="453">
        <v>380.40629324266888</v>
      </c>
      <c r="F601" s="453">
        <v>242.52186350616233</v>
      </c>
      <c r="G601" s="453">
        <v>337.99613217169571</v>
      </c>
      <c r="H601" s="422">
        <v>367.55472928176778</v>
      </c>
      <c r="I601" s="422">
        <v>380.40629324266888</v>
      </c>
      <c r="J601" s="422">
        <v>242.52186350616233</v>
      </c>
      <c r="K601" s="423">
        <v>337.99613217169571</v>
      </c>
      <c r="L601" s="424"/>
      <c r="M601" s="421"/>
    </row>
    <row r="602" spans="1:13" ht="13.2" x14ac:dyDescent="0.25">
      <c r="A602" s="450" t="s">
        <v>1007</v>
      </c>
      <c r="B602" s="451" t="s">
        <v>421</v>
      </c>
      <c r="C602" s="452" t="s">
        <v>1742</v>
      </c>
      <c r="D602" s="453">
        <v>367.55472928176778</v>
      </c>
      <c r="E602" s="453">
        <v>380.40629324266888</v>
      </c>
      <c r="F602" s="453">
        <v>242.52186350616233</v>
      </c>
      <c r="G602" s="453">
        <v>337.99613217169571</v>
      </c>
      <c r="H602" s="422">
        <v>367.55472928176778</v>
      </c>
      <c r="I602" s="422">
        <v>380.40629324266888</v>
      </c>
      <c r="J602" s="422">
        <v>242.52186350616233</v>
      </c>
      <c r="K602" s="423">
        <v>337.99613217169571</v>
      </c>
      <c r="L602" s="424"/>
      <c r="M602" s="421"/>
    </row>
    <row r="603" spans="1:13" ht="13.2" x14ac:dyDescent="0.25">
      <c r="A603" s="450" t="s">
        <v>1008</v>
      </c>
      <c r="B603" s="451" t="s">
        <v>421</v>
      </c>
      <c r="C603" s="452" t="s">
        <v>1616</v>
      </c>
      <c r="D603" s="453">
        <v>349.04648522829007</v>
      </c>
      <c r="E603" s="453">
        <v>361.25090778871976</v>
      </c>
      <c r="F603" s="453">
        <v>230.30965813786932</v>
      </c>
      <c r="G603" s="453">
        <v>320.97631333930167</v>
      </c>
      <c r="H603" s="422">
        <v>349.04648522829007</v>
      </c>
      <c r="I603" s="422">
        <v>361.25090778871976</v>
      </c>
      <c r="J603" s="422">
        <v>230.30965813786932</v>
      </c>
      <c r="K603" s="423">
        <v>320.97631333930167</v>
      </c>
      <c r="L603" s="424"/>
      <c r="M603" s="421"/>
    </row>
    <row r="604" spans="1:13" ht="13.2" x14ac:dyDescent="0.25">
      <c r="A604" s="450" t="s">
        <v>1009</v>
      </c>
      <c r="B604" s="451" t="s">
        <v>421</v>
      </c>
      <c r="C604" s="452" t="s">
        <v>1743</v>
      </c>
      <c r="D604" s="453">
        <v>341.58838147638704</v>
      </c>
      <c r="E604" s="453">
        <v>353.53203117835852</v>
      </c>
      <c r="F604" s="453">
        <v>225.38861352590558</v>
      </c>
      <c r="G604" s="453">
        <v>314.1179871618524</v>
      </c>
      <c r="H604" s="422">
        <v>341.58838147638704</v>
      </c>
      <c r="I604" s="422">
        <v>353.53203117835852</v>
      </c>
      <c r="J604" s="422">
        <v>225.38861352590558</v>
      </c>
      <c r="K604" s="423">
        <v>314.1179871618524</v>
      </c>
      <c r="L604" s="424"/>
      <c r="M604" s="421"/>
    </row>
    <row r="605" spans="1:13" ht="13.2" x14ac:dyDescent="0.25">
      <c r="A605" s="450" t="s">
        <v>1010</v>
      </c>
      <c r="B605" s="451" t="s">
        <v>421</v>
      </c>
      <c r="C605" s="452" t="s">
        <v>1744</v>
      </c>
      <c r="D605" s="453">
        <v>337.76836363636363</v>
      </c>
      <c r="E605" s="453">
        <v>349.57844628099178</v>
      </c>
      <c r="F605" s="453">
        <v>222.86806958677687</v>
      </c>
      <c r="G605" s="453">
        <v>310.60517355371906</v>
      </c>
      <c r="H605" s="422">
        <v>337.76836363636363</v>
      </c>
      <c r="I605" s="422">
        <v>349.57844628099178</v>
      </c>
      <c r="J605" s="422">
        <v>222.86806958677687</v>
      </c>
      <c r="K605" s="423">
        <v>310.60517355371906</v>
      </c>
      <c r="L605" s="424"/>
      <c r="M605" s="421"/>
    </row>
    <row r="606" spans="1:13" ht="13.2" x14ac:dyDescent="0.25">
      <c r="A606" s="450" t="s">
        <v>1011</v>
      </c>
      <c r="B606" s="451" t="s">
        <v>421</v>
      </c>
      <c r="C606" s="452" t="s">
        <v>1745</v>
      </c>
      <c r="D606" s="453">
        <v>346.83888272157571</v>
      </c>
      <c r="E606" s="453">
        <v>358.96611638316909</v>
      </c>
      <c r="F606" s="453">
        <v>228.85302642793189</v>
      </c>
      <c r="G606" s="453">
        <v>318.94624529991034</v>
      </c>
      <c r="H606" s="422">
        <v>346.83888272157571</v>
      </c>
      <c r="I606" s="422">
        <v>358.96611638316909</v>
      </c>
      <c r="J606" s="422">
        <v>228.85302642793189</v>
      </c>
      <c r="K606" s="423">
        <v>318.94624529991034</v>
      </c>
      <c r="L606" s="424"/>
      <c r="M606" s="421"/>
    </row>
    <row r="607" spans="1:13" ht="13.2" x14ac:dyDescent="0.25">
      <c r="A607" s="450" t="s">
        <v>1012</v>
      </c>
      <c r="B607" s="451" t="s">
        <v>421</v>
      </c>
      <c r="C607" s="452" t="s">
        <v>1746</v>
      </c>
      <c r="D607" s="453">
        <v>347.42005999999981</v>
      </c>
      <c r="E607" s="453">
        <v>359.56761454545443</v>
      </c>
      <c r="F607" s="453">
        <v>229.23650182727269</v>
      </c>
      <c r="G607" s="453">
        <v>319.48068454545444</v>
      </c>
      <c r="H607" s="422">
        <v>347.42005999999981</v>
      </c>
      <c r="I607" s="422">
        <v>359.56761454545443</v>
      </c>
      <c r="J607" s="422">
        <v>229.23650182727269</v>
      </c>
      <c r="K607" s="423">
        <v>319.48068454545444</v>
      </c>
      <c r="L607" s="424"/>
      <c r="M607" s="421"/>
    </row>
    <row r="608" spans="1:13" ht="13.2" x14ac:dyDescent="0.25">
      <c r="A608" s="450" t="s">
        <v>1013</v>
      </c>
      <c r="B608" s="451" t="s">
        <v>421</v>
      </c>
      <c r="C608" s="452" t="s">
        <v>1747</v>
      </c>
      <c r="D608" s="453">
        <v>341.85171428571437</v>
      </c>
      <c r="E608" s="453">
        <v>353.80457142857148</v>
      </c>
      <c r="F608" s="453">
        <v>225.56236714285723</v>
      </c>
      <c r="G608" s="453">
        <v>314.36014285714288</v>
      </c>
      <c r="H608" s="422">
        <v>341.85171428571437</v>
      </c>
      <c r="I608" s="422">
        <v>353.80457142857148</v>
      </c>
      <c r="J608" s="422">
        <v>225.56236714285723</v>
      </c>
      <c r="K608" s="423">
        <v>314.36014285714288</v>
      </c>
      <c r="L608" s="424"/>
      <c r="M608" s="421"/>
    </row>
    <row r="609" spans="1:13" ht="13.2" x14ac:dyDescent="0.25">
      <c r="A609" s="450" t="s">
        <v>1014</v>
      </c>
      <c r="B609" s="451" t="s">
        <v>421</v>
      </c>
      <c r="C609" s="452" t="s">
        <v>1748</v>
      </c>
      <c r="D609" s="453">
        <v>341.92582990654205</v>
      </c>
      <c r="E609" s="453">
        <v>353.88127850467293</v>
      </c>
      <c r="F609" s="453">
        <v>225.61127049532712</v>
      </c>
      <c r="G609" s="453">
        <v>314.42829813084109</v>
      </c>
      <c r="H609" s="422">
        <v>341.92582990654205</v>
      </c>
      <c r="I609" s="422">
        <v>353.88127850467293</v>
      </c>
      <c r="J609" s="422">
        <v>225.61127049532712</v>
      </c>
      <c r="K609" s="423">
        <v>314.42829813084109</v>
      </c>
      <c r="L609" s="424"/>
      <c r="M609" s="421"/>
    </row>
    <row r="610" spans="1:13" ht="13.2" x14ac:dyDescent="0.25">
      <c r="A610" s="450" t="s">
        <v>1015</v>
      </c>
      <c r="B610" s="451" t="s">
        <v>421</v>
      </c>
      <c r="C610" s="452" t="s">
        <v>1749</v>
      </c>
      <c r="D610" s="453">
        <v>368.85262130937122</v>
      </c>
      <c r="E610" s="453">
        <v>381.74956611039801</v>
      </c>
      <c r="F610" s="453">
        <v>243.37824534017983</v>
      </c>
      <c r="G610" s="453">
        <v>339.18964826700915</v>
      </c>
      <c r="H610" s="422">
        <v>368.85262130937122</v>
      </c>
      <c r="I610" s="422">
        <v>381.74956611039801</v>
      </c>
      <c r="J610" s="422">
        <v>243.37824534017983</v>
      </c>
      <c r="K610" s="423">
        <v>339.18964826700915</v>
      </c>
      <c r="L610" s="424"/>
      <c r="M610" s="421"/>
    </row>
    <row r="611" spans="1:13" ht="13.2" x14ac:dyDescent="0.25">
      <c r="A611" s="450" t="s">
        <v>1016</v>
      </c>
      <c r="B611" s="451" t="s">
        <v>421</v>
      </c>
      <c r="C611" s="452" t="s">
        <v>1749</v>
      </c>
      <c r="D611" s="453">
        <v>368.85262130937122</v>
      </c>
      <c r="E611" s="453">
        <v>381.74956611039801</v>
      </c>
      <c r="F611" s="453">
        <v>243.37824534017983</v>
      </c>
      <c r="G611" s="453">
        <v>339.18964826700915</v>
      </c>
      <c r="H611" s="422">
        <v>368.85262130937122</v>
      </c>
      <c r="I611" s="422">
        <v>381.74956611039801</v>
      </c>
      <c r="J611" s="422">
        <v>243.37824534017983</v>
      </c>
      <c r="K611" s="423">
        <v>339.18964826700915</v>
      </c>
      <c r="L611" s="424"/>
      <c r="M611" s="421"/>
    </row>
    <row r="612" spans="1:13" ht="13.2" x14ac:dyDescent="0.25">
      <c r="A612" s="450" t="s">
        <v>1017</v>
      </c>
      <c r="B612" s="451" t="s">
        <v>421</v>
      </c>
      <c r="C612" s="452" t="s">
        <v>1750</v>
      </c>
      <c r="D612" s="453">
        <v>359.06645837145464</v>
      </c>
      <c r="E612" s="453">
        <v>371.62122964318388</v>
      </c>
      <c r="F612" s="453">
        <v>236.92108866880145</v>
      </c>
      <c r="G612" s="453">
        <v>330.19048444647751</v>
      </c>
      <c r="H612" s="422">
        <v>359.06645837145464</v>
      </c>
      <c r="I612" s="422">
        <v>371.62122964318388</v>
      </c>
      <c r="J612" s="422">
        <v>236.92108866880145</v>
      </c>
      <c r="K612" s="423">
        <v>330.19048444647751</v>
      </c>
      <c r="L612" s="424"/>
      <c r="M612" s="421"/>
    </row>
    <row r="613" spans="1:13" ht="13.2" x14ac:dyDescent="0.25">
      <c r="A613" s="450" t="s">
        <v>1018</v>
      </c>
      <c r="B613" s="451" t="s">
        <v>421</v>
      </c>
      <c r="C613" s="452" t="s">
        <v>1750</v>
      </c>
      <c r="D613" s="453">
        <v>359.06645837145464</v>
      </c>
      <c r="E613" s="453">
        <v>371.62122964318388</v>
      </c>
      <c r="F613" s="453">
        <v>236.92108866880145</v>
      </c>
      <c r="G613" s="453">
        <v>330.19048444647751</v>
      </c>
      <c r="H613" s="422">
        <v>359.06645837145464</v>
      </c>
      <c r="I613" s="422">
        <v>371.62122964318388</v>
      </c>
      <c r="J613" s="422">
        <v>236.92108866880145</v>
      </c>
      <c r="K613" s="423">
        <v>330.19048444647751</v>
      </c>
      <c r="L613" s="424"/>
      <c r="M613" s="421"/>
    </row>
    <row r="614" spans="1:13" ht="13.2" x14ac:dyDescent="0.25">
      <c r="A614" s="450" t="s">
        <v>1019</v>
      </c>
      <c r="B614" s="451" t="s">
        <v>421</v>
      </c>
      <c r="C614" s="452" t="s">
        <v>1634</v>
      </c>
      <c r="D614" s="453">
        <v>344.37336021998163</v>
      </c>
      <c r="E614" s="453">
        <v>356.41438680110002</v>
      </c>
      <c r="F614" s="453">
        <v>227.22621261228235</v>
      </c>
      <c r="G614" s="453">
        <v>316.67899908340974</v>
      </c>
      <c r="H614" s="422">
        <v>344.37336021998163</v>
      </c>
      <c r="I614" s="422">
        <v>356.41438680110002</v>
      </c>
      <c r="J614" s="422">
        <v>227.22621261228235</v>
      </c>
      <c r="K614" s="423">
        <v>316.67899908340974</v>
      </c>
      <c r="L614" s="424"/>
      <c r="M614" s="421"/>
    </row>
    <row r="615" spans="1:13" ht="13.2" x14ac:dyDescent="0.25">
      <c r="A615" s="450" t="s">
        <v>1020</v>
      </c>
      <c r="B615" s="451" t="s">
        <v>421</v>
      </c>
      <c r="C615" s="452" t="s">
        <v>1751</v>
      </c>
      <c r="D615" s="453">
        <v>356.01713140311819</v>
      </c>
      <c r="E615" s="453">
        <v>368.46528285077949</v>
      </c>
      <c r="F615" s="453">
        <v>234.90906596881959</v>
      </c>
      <c r="G615" s="453">
        <v>327.38638307349663</v>
      </c>
      <c r="H615" s="422">
        <v>356.01713140311819</v>
      </c>
      <c r="I615" s="422">
        <v>368.46528285077949</v>
      </c>
      <c r="J615" s="422">
        <v>234.90906596881959</v>
      </c>
      <c r="K615" s="423">
        <v>327.38638307349663</v>
      </c>
      <c r="L615" s="424"/>
      <c r="M615" s="421"/>
    </row>
    <row r="616" spans="1:13" ht="13.2" x14ac:dyDescent="0.25">
      <c r="A616" s="450" t="s">
        <v>1021</v>
      </c>
      <c r="B616" s="451" t="s">
        <v>421</v>
      </c>
      <c r="C616" s="452" t="s">
        <v>1752</v>
      </c>
      <c r="D616" s="453">
        <v>339.40028571428593</v>
      </c>
      <c r="E616" s="453">
        <v>351.26742857142847</v>
      </c>
      <c r="F616" s="453">
        <v>223.94485285714293</v>
      </c>
      <c r="G616" s="453">
        <v>312.10585714285713</v>
      </c>
      <c r="H616" s="422">
        <v>339.40028571428593</v>
      </c>
      <c r="I616" s="422">
        <v>351.26742857142847</v>
      </c>
      <c r="J616" s="422">
        <v>223.94485285714293</v>
      </c>
      <c r="K616" s="423">
        <v>312.10585714285713</v>
      </c>
      <c r="L616" s="424"/>
      <c r="M616" s="421"/>
    </row>
    <row r="617" spans="1:13" ht="13.2" x14ac:dyDescent="0.25">
      <c r="A617" s="450" t="s">
        <v>1022</v>
      </c>
      <c r="B617" s="451" t="s">
        <v>421</v>
      </c>
      <c r="C617" s="452" t="s">
        <v>1753</v>
      </c>
      <c r="D617" s="453">
        <v>342.95485714285729</v>
      </c>
      <c r="E617" s="453">
        <v>354.94628571428581</v>
      </c>
      <c r="F617" s="453">
        <v>226.29024857142858</v>
      </c>
      <c r="G617" s="453">
        <v>315.37457142857147</v>
      </c>
      <c r="H617" s="422">
        <v>342.95485714285729</v>
      </c>
      <c r="I617" s="422">
        <v>354.94628571428581</v>
      </c>
      <c r="J617" s="422">
        <v>226.29024857142858</v>
      </c>
      <c r="K617" s="423">
        <v>315.37457142857147</v>
      </c>
      <c r="L617" s="424"/>
      <c r="M617" s="421"/>
    </row>
    <row r="618" spans="1:13" ht="13.2" x14ac:dyDescent="0.25">
      <c r="A618" s="450" t="s">
        <v>1023</v>
      </c>
      <c r="B618" s="451" t="s">
        <v>421</v>
      </c>
      <c r="C618" s="452" t="s">
        <v>1753</v>
      </c>
      <c r="D618" s="453">
        <v>342.95485714285729</v>
      </c>
      <c r="E618" s="453">
        <v>354.94628571428581</v>
      </c>
      <c r="F618" s="453">
        <v>226.29024857142858</v>
      </c>
      <c r="G618" s="453">
        <v>315.37457142857147</v>
      </c>
      <c r="H618" s="422">
        <v>342.95485714285729</v>
      </c>
      <c r="I618" s="422">
        <v>354.94628571428581</v>
      </c>
      <c r="J618" s="422">
        <v>226.29024857142858</v>
      </c>
      <c r="K618" s="423">
        <v>315.37457142857147</v>
      </c>
      <c r="L618" s="424"/>
      <c r="M618" s="421"/>
    </row>
    <row r="619" spans="1:13" ht="13.2" x14ac:dyDescent="0.25">
      <c r="A619" s="450" t="s">
        <v>1024</v>
      </c>
      <c r="B619" s="451" t="s">
        <v>421</v>
      </c>
      <c r="C619" s="452" t="s">
        <v>1546</v>
      </c>
      <c r="D619" s="453">
        <v>337.7878380864766</v>
      </c>
      <c r="E619" s="453">
        <v>349.59860165593375</v>
      </c>
      <c r="F619" s="453">
        <v>222.88091931922722</v>
      </c>
      <c r="G619" s="453">
        <v>310.62308187672494</v>
      </c>
      <c r="H619" s="422">
        <v>337.7878380864766</v>
      </c>
      <c r="I619" s="422">
        <v>349.59860165593375</v>
      </c>
      <c r="J619" s="422">
        <v>222.88091931922722</v>
      </c>
      <c r="K619" s="423">
        <v>310.62308187672494</v>
      </c>
      <c r="L619" s="424"/>
      <c r="M619" s="421"/>
    </row>
    <row r="620" spans="1:13" ht="13.2" x14ac:dyDescent="0.25">
      <c r="A620" s="450" t="s">
        <v>1025</v>
      </c>
      <c r="B620" s="451" t="s">
        <v>421</v>
      </c>
      <c r="C620" s="452" t="s">
        <v>1754</v>
      </c>
      <c r="D620" s="453">
        <v>348.92850800915335</v>
      </c>
      <c r="E620" s="453">
        <v>361.12880549199087</v>
      </c>
      <c r="F620" s="453">
        <v>230.23181379862712</v>
      </c>
      <c r="G620" s="453">
        <v>320.86782379862711</v>
      </c>
      <c r="H620" s="422">
        <v>348.92850800915335</v>
      </c>
      <c r="I620" s="422">
        <v>361.12880549199087</v>
      </c>
      <c r="J620" s="422">
        <v>230.23181379862712</v>
      </c>
      <c r="K620" s="423">
        <v>320.86782379862711</v>
      </c>
      <c r="L620" s="424"/>
      <c r="M620" s="421"/>
    </row>
    <row r="621" spans="1:13" ht="13.2" x14ac:dyDescent="0.25">
      <c r="A621" s="450" t="s">
        <v>1026</v>
      </c>
      <c r="B621" s="451" t="s">
        <v>421</v>
      </c>
      <c r="C621" s="452" t="s">
        <v>1755</v>
      </c>
      <c r="D621" s="453">
        <v>338.60722273143898</v>
      </c>
      <c r="E621" s="453">
        <v>350.44663611365712</v>
      </c>
      <c r="F621" s="453">
        <v>223.42156993583862</v>
      </c>
      <c r="G621" s="453">
        <v>311.37657195233726</v>
      </c>
      <c r="H621" s="422">
        <v>338.60722273143898</v>
      </c>
      <c r="I621" s="422">
        <v>350.44663611365712</v>
      </c>
      <c r="J621" s="422">
        <v>223.42156993583862</v>
      </c>
      <c r="K621" s="423">
        <v>311.37657195233726</v>
      </c>
      <c r="L621" s="424"/>
      <c r="M621" s="421"/>
    </row>
    <row r="622" spans="1:13" ht="13.2" x14ac:dyDescent="0.25">
      <c r="A622" s="450" t="s">
        <v>1027</v>
      </c>
      <c r="B622" s="451" t="s">
        <v>421</v>
      </c>
      <c r="C622" s="452" t="s">
        <v>1755</v>
      </c>
      <c r="D622" s="453">
        <v>338.60722273143898</v>
      </c>
      <c r="E622" s="453">
        <v>350.44663611365712</v>
      </c>
      <c r="F622" s="453">
        <v>223.42156993583862</v>
      </c>
      <c r="G622" s="453">
        <v>311.37657195233726</v>
      </c>
      <c r="H622" s="422">
        <v>338.60722273143898</v>
      </c>
      <c r="I622" s="422">
        <v>350.44663611365712</v>
      </c>
      <c r="J622" s="422">
        <v>223.42156993583862</v>
      </c>
      <c r="K622" s="423">
        <v>311.37657195233726</v>
      </c>
      <c r="L622" s="424"/>
      <c r="M622" s="421"/>
    </row>
    <row r="623" spans="1:13" ht="13.2" x14ac:dyDescent="0.25">
      <c r="A623" s="450" t="s">
        <v>1028</v>
      </c>
      <c r="B623" s="451" t="s">
        <v>421</v>
      </c>
      <c r="C623" s="452" t="s">
        <v>1357</v>
      </c>
      <c r="D623" s="453">
        <v>343.11989797882575</v>
      </c>
      <c r="E623" s="453">
        <v>355.11709720885477</v>
      </c>
      <c r="F623" s="453">
        <v>226.39914666987485</v>
      </c>
      <c r="G623" s="453">
        <v>315.52633974975947</v>
      </c>
      <c r="H623" s="422">
        <v>343.11989797882575</v>
      </c>
      <c r="I623" s="422">
        <v>355.11709720885477</v>
      </c>
      <c r="J623" s="422">
        <v>226.39914666987485</v>
      </c>
      <c r="K623" s="423">
        <v>315.52633974975947</v>
      </c>
      <c r="L623" s="424"/>
      <c r="M623" s="421"/>
    </row>
    <row r="624" spans="1:13" ht="13.2" x14ac:dyDescent="0.25">
      <c r="A624" s="450" t="s">
        <v>1029</v>
      </c>
      <c r="B624" s="451" t="s">
        <v>421</v>
      </c>
      <c r="C624" s="452" t="s">
        <v>1357</v>
      </c>
      <c r="D624" s="453">
        <v>343.11989797882575</v>
      </c>
      <c r="E624" s="453">
        <v>355.11709720885477</v>
      </c>
      <c r="F624" s="453">
        <v>226.39914666987485</v>
      </c>
      <c r="G624" s="453">
        <v>315.52633974975947</v>
      </c>
      <c r="H624" s="422">
        <v>343.11989797882575</v>
      </c>
      <c r="I624" s="422">
        <v>355.11709720885477</v>
      </c>
      <c r="J624" s="422">
        <v>226.39914666987485</v>
      </c>
      <c r="K624" s="423">
        <v>315.52633974975947</v>
      </c>
      <c r="L624" s="424"/>
      <c r="M624" s="421"/>
    </row>
    <row r="625" spans="1:13" ht="13.2" x14ac:dyDescent="0.25">
      <c r="A625" s="450" t="s">
        <v>1030</v>
      </c>
      <c r="B625" s="451" t="s">
        <v>421</v>
      </c>
      <c r="C625" s="452" t="s">
        <v>1357</v>
      </c>
      <c r="D625" s="453">
        <v>343.11989797882575</v>
      </c>
      <c r="E625" s="453">
        <v>355.11709720885477</v>
      </c>
      <c r="F625" s="453">
        <v>226.39914666987485</v>
      </c>
      <c r="G625" s="453">
        <v>315.52633974975947</v>
      </c>
      <c r="H625" s="422">
        <v>343.11989797882575</v>
      </c>
      <c r="I625" s="422">
        <v>355.11709720885477</v>
      </c>
      <c r="J625" s="422">
        <v>226.39914666987485</v>
      </c>
      <c r="K625" s="423">
        <v>315.52633974975947</v>
      </c>
      <c r="L625" s="424"/>
      <c r="M625" s="421"/>
    </row>
    <row r="626" spans="1:13" ht="13.2" x14ac:dyDescent="0.25">
      <c r="A626" s="450" t="s">
        <v>1031</v>
      </c>
      <c r="B626" s="451" t="s">
        <v>422</v>
      </c>
      <c r="C626" s="452" t="s">
        <v>1749</v>
      </c>
      <c r="D626" s="453">
        <v>353.96722860903901</v>
      </c>
      <c r="E626" s="453">
        <v>366.34370513383055</v>
      </c>
      <c r="F626" s="453">
        <v>233.55648849934181</v>
      </c>
      <c r="G626" s="453">
        <v>325.50133260201835</v>
      </c>
      <c r="H626" s="422">
        <v>353.96722860903901</v>
      </c>
      <c r="I626" s="422">
        <v>366.34370513383055</v>
      </c>
      <c r="J626" s="422">
        <v>233.55648849934181</v>
      </c>
      <c r="K626" s="423">
        <v>325.50133260201835</v>
      </c>
      <c r="L626" s="424"/>
      <c r="M626" s="421"/>
    </row>
    <row r="627" spans="1:13" ht="13.2" x14ac:dyDescent="0.25">
      <c r="A627" s="450" t="s">
        <v>1032</v>
      </c>
      <c r="B627" s="451" t="s">
        <v>422</v>
      </c>
      <c r="C627" s="452" t="s">
        <v>1749</v>
      </c>
      <c r="D627" s="453">
        <v>353.96722860903901</v>
      </c>
      <c r="E627" s="453">
        <v>366.34370513383055</v>
      </c>
      <c r="F627" s="453">
        <v>233.55648849934181</v>
      </c>
      <c r="G627" s="453">
        <v>325.50133260201835</v>
      </c>
      <c r="H627" s="422">
        <v>353.96722860903901</v>
      </c>
      <c r="I627" s="422">
        <v>366.34370513383055</v>
      </c>
      <c r="J627" s="422">
        <v>233.55648849934181</v>
      </c>
      <c r="K627" s="423">
        <v>325.50133260201835</v>
      </c>
      <c r="L627" s="424"/>
      <c r="M627" s="421"/>
    </row>
    <row r="628" spans="1:13" ht="13.2" x14ac:dyDescent="0.25">
      <c r="A628" s="450" t="s">
        <v>1033</v>
      </c>
      <c r="B628" s="451" t="s">
        <v>422</v>
      </c>
      <c r="C628" s="452" t="s">
        <v>1749</v>
      </c>
      <c r="D628" s="453">
        <v>353.96722860903901</v>
      </c>
      <c r="E628" s="453">
        <v>366.34370513383055</v>
      </c>
      <c r="F628" s="453">
        <v>233.55648849934181</v>
      </c>
      <c r="G628" s="453">
        <v>325.50133260201835</v>
      </c>
      <c r="H628" s="422">
        <v>353.96722860903901</v>
      </c>
      <c r="I628" s="422">
        <v>366.34370513383055</v>
      </c>
      <c r="J628" s="422">
        <v>233.55648849934181</v>
      </c>
      <c r="K628" s="423">
        <v>325.50133260201835</v>
      </c>
      <c r="L628" s="424"/>
      <c r="M628" s="421"/>
    </row>
    <row r="629" spans="1:13" ht="13.2" x14ac:dyDescent="0.25">
      <c r="A629" s="450" t="s">
        <v>1034</v>
      </c>
      <c r="B629" s="451" t="s">
        <v>422</v>
      </c>
      <c r="C629" s="452" t="s">
        <v>1756</v>
      </c>
      <c r="D629" s="453">
        <v>328.70271104679199</v>
      </c>
      <c r="E629" s="453">
        <v>340.19581283164496</v>
      </c>
      <c r="F629" s="453">
        <v>216.88632378195851</v>
      </c>
      <c r="G629" s="453">
        <v>302.26857694163044</v>
      </c>
      <c r="H629" s="422">
        <v>328.70271104679199</v>
      </c>
      <c r="I629" s="422">
        <v>340.19581283164496</v>
      </c>
      <c r="J629" s="422">
        <v>216.88632378195851</v>
      </c>
      <c r="K629" s="423">
        <v>302.26857694163044</v>
      </c>
      <c r="L629" s="424"/>
      <c r="M629" s="421"/>
    </row>
    <row r="630" spans="1:13" ht="13.2" x14ac:dyDescent="0.25">
      <c r="A630" s="450" t="s">
        <v>1035</v>
      </c>
      <c r="B630" s="451" t="s">
        <v>422</v>
      </c>
      <c r="C630" s="452" t="s">
        <v>1756</v>
      </c>
      <c r="D630" s="453">
        <v>328.70271104679199</v>
      </c>
      <c r="E630" s="453">
        <v>340.19581283164496</v>
      </c>
      <c r="F630" s="453">
        <v>216.88632378195851</v>
      </c>
      <c r="G630" s="453">
        <v>302.26857694163044</v>
      </c>
      <c r="H630" s="422">
        <v>328.70271104679199</v>
      </c>
      <c r="I630" s="422">
        <v>340.19581283164496</v>
      </c>
      <c r="J630" s="422">
        <v>216.88632378195851</v>
      </c>
      <c r="K630" s="423">
        <v>302.26857694163044</v>
      </c>
      <c r="L630" s="424"/>
      <c r="M630" s="421"/>
    </row>
    <row r="631" spans="1:13" ht="13.2" x14ac:dyDescent="0.25">
      <c r="A631" s="450" t="s">
        <v>1036</v>
      </c>
      <c r="B631" s="451" t="s">
        <v>422</v>
      </c>
      <c r="C631" s="452" t="s">
        <v>1756</v>
      </c>
      <c r="D631" s="453">
        <v>328.70271104679199</v>
      </c>
      <c r="E631" s="453">
        <v>340.19581283164496</v>
      </c>
      <c r="F631" s="453">
        <v>216.88632378195851</v>
      </c>
      <c r="G631" s="453">
        <v>302.26857694163044</v>
      </c>
      <c r="H631" s="422">
        <v>328.70271104679199</v>
      </c>
      <c r="I631" s="422">
        <v>340.19581283164496</v>
      </c>
      <c r="J631" s="422">
        <v>216.88632378195851</v>
      </c>
      <c r="K631" s="423">
        <v>302.26857694163044</v>
      </c>
      <c r="L631" s="424"/>
      <c r="M631" s="421"/>
    </row>
    <row r="632" spans="1:13" ht="13.2" x14ac:dyDescent="0.25">
      <c r="A632" s="450" t="s">
        <v>1037</v>
      </c>
      <c r="B632" s="451" t="s">
        <v>422</v>
      </c>
      <c r="C632" s="452" t="s">
        <v>1757</v>
      </c>
      <c r="D632" s="453">
        <v>322.97571428571439</v>
      </c>
      <c r="E632" s="453">
        <v>334.26857142857148</v>
      </c>
      <c r="F632" s="453">
        <v>213.10750714285729</v>
      </c>
      <c r="G632" s="453">
        <v>297.00214285714299</v>
      </c>
      <c r="H632" s="422">
        <v>322.97571428571439</v>
      </c>
      <c r="I632" s="422">
        <v>334.26857142857148</v>
      </c>
      <c r="J632" s="422">
        <v>213.10750714285729</v>
      </c>
      <c r="K632" s="423">
        <v>297.00214285714299</v>
      </c>
      <c r="L632" s="424"/>
      <c r="M632" s="421"/>
    </row>
    <row r="633" spans="1:13" ht="13.2" x14ac:dyDescent="0.25">
      <c r="A633" s="450" t="s">
        <v>1038</v>
      </c>
      <c r="B633" s="451" t="s">
        <v>422</v>
      </c>
      <c r="C633" s="452" t="s">
        <v>1758</v>
      </c>
      <c r="D633" s="453">
        <v>318.40360353287537</v>
      </c>
      <c r="E633" s="453">
        <v>329.53659666339553</v>
      </c>
      <c r="F633" s="453">
        <v>210.09071336604512</v>
      </c>
      <c r="G633" s="453">
        <v>292.79771933267915</v>
      </c>
      <c r="H633" s="422">
        <v>318.40360353287537</v>
      </c>
      <c r="I633" s="422">
        <v>329.53659666339553</v>
      </c>
      <c r="J633" s="422">
        <v>210.09071336604512</v>
      </c>
      <c r="K633" s="423">
        <v>292.79771933267915</v>
      </c>
      <c r="L633" s="424"/>
      <c r="M633" s="421"/>
    </row>
    <row r="634" spans="1:13" ht="13.2" x14ac:dyDescent="0.25">
      <c r="A634" s="450" t="s">
        <v>1039</v>
      </c>
      <c r="B634" s="451" t="s">
        <v>422</v>
      </c>
      <c r="C634" s="452" t="s">
        <v>1759</v>
      </c>
      <c r="D634" s="453">
        <v>312.93872664015913</v>
      </c>
      <c r="E634" s="453">
        <v>323.8806401590457</v>
      </c>
      <c r="F634" s="453">
        <v>206.48485001491059</v>
      </c>
      <c r="G634" s="453">
        <v>287.7723255467198</v>
      </c>
      <c r="H634" s="422">
        <v>312.93872664015913</v>
      </c>
      <c r="I634" s="422">
        <v>323.8806401590457</v>
      </c>
      <c r="J634" s="422">
        <v>206.48485001491059</v>
      </c>
      <c r="K634" s="423">
        <v>287.7723255467198</v>
      </c>
      <c r="L634" s="424"/>
      <c r="M634" s="421"/>
    </row>
    <row r="635" spans="1:13" ht="13.2" x14ac:dyDescent="0.25">
      <c r="A635" s="450" t="s">
        <v>1040</v>
      </c>
      <c r="B635" s="451" t="s">
        <v>422</v>
      </c>
      <c r="C635" s="452" t="s">
        <v>1760</v>
      </c>
      <c r="D635" s="453">
        <v>321.62897832512317</v>
      </c>
      <c r="E635" s="453">
        <v>332.87474679802961</v>
      </c>
      <c r="F635" s="453">
        <v>212.21889685221677</v>
      </c>
      <c r="G635" s="453">
        <v>295.7637108374384</v>
      </c>
      <c r="H635" s="422">
        <v>321.62897832512317</v>
      </c>
      <c r="I635" s="422">
        <v>332.87474679802961</v>
      </c>
      <c r="J635" s="422">
        <v>212.21889685221677</v>
      </c>
      <c r="K635" s="423">
        <v>295.7637108374384</v>
      </c>
      <c r="L635" s="424"/>
      <c r="M635" s="421"/>
    </row>
    <row r="636" spans="1:13" ht="13.2" x14ac:dyDescent="0.25">
      <c r="A636" s="450" t="s">
        <v>1041</v>
      </c>
      <c r="B636" s="451" t="s">
        <v>422</v>
      </c>
      <c r="C636" s="452" t="s">
        <v>1760</v>
      </c>
      <c r="D636" s="453">
        <v>321.62897832512317</v>
      </c>
      <c r="E636" s="453">
        <v>332.87474679802961</v>
      </c>
      <c r="F636" s="453">
        <v>212.21889685221677</v>
      </c>
      <c r="G636" s="453">
        <v>295.7637108374384</v>
      </c>
      <c r="H636" s="422">
        <v>321.62897832512317</v>
      </c>
      <c r="I636" s="422">
        <v>332.87474679802961</v>
      </c>
      <c r="J636" s="422">
        <v>212.21889685221677</v>
      </c>
      <c r="K636" s="423">
        <v>295.7637108374384</v>
      </c>
      <c r="L636" s="424"/>
      <c r="M636" s="421"/>
    </row>
    <row r="637" spans="1:13" ht="13.2" x14ac:dyDescent="0.25">
      <c r="A637" s="450" t="s">
        <v>1042</v>
      </c>
      <c r="B637" s="451" t="s">
        <v>422</v>
      </c>
      <c r="C637" s="452" t="s">
        <v>1760</v>
      </c>
      <c r="D637" s="453">
        <v>321.62897832512317</v>
      </c>
      <c r="E637" s="453">
        <v>332.87474679802961</v>
      </c>
      <c r="F637" s="453">
        <v>212.21889685221677</v>
      </c>
      <c r="G637" s="453">
        <v>295.7637108374384</v>
      </c>
      <c r="H637" s="422">
        <v>321.62897832512317</v>
      </c>
      <c r="I637" s="422">
        <v>332.87474679802961</v>
      </c>
      <c r="J637" s="422">
        <v>212.21889685221677</v>
      </c>
      <c r="K637" s="423">
        <v>295.7637108374384</v>
      </c>
      <c r="L637" s="424"/>
      <c r="M637" s="421"/>
    </row>
    <row r="638" spans="1:13" ht="13.2" x14ac:dyDescent="0.25">
      <c r="A638" s="450" t="s">
        <v>1043</v>
      </c>
      <c r="B638" s="451" t="s">
        <v>422</v>
      </c>
      <c r="C638" s="452" t="s">
        <v>1761</v>
      </c>
      <c r="D638" s="453">
        <v>324.09648101265833</v>
      </c>
      <c r="E638" s="453">
        <v>335.42852580331066</v>
      </c>
      <c r="F638" s="453">
        <v>213.84701724440123</v>
      </c>
      <c r="G638" s="453">
        <v>298.03277799415781</v>
      </c>
      <c r="H638" s="422">
        <v>324.09648101265833</v>
      </c>
      <c r="I638" s="422">
        <v>335.42852580331066</v>
      </c>
      <c r="J638" s="422">
        <v>213.84701724440123</v>
      </c>
      <c r="K638" s="423">
        <v>298.03277799415781</v>
      </c>
      <c r="L638" s="424"/>
      <c r="M638" s="421"/>
    </row>
    <row r="639" spans="1:13" ht="13.2" x14ac:dyDescent="0.25">
      <c r="A639" s="450" t="s">
        <v>1044</v>
      </c>
      <c r="B639" s="451" t="s">
        <v>422</v>
      </c>
      <c r="C639" s="452" t="s">
        <v>1762</v>
      </c>
      <c r="D639" s="453">
        <v>318.79016715830875</v>
      </c>
      <c r="E639" s="453">
        <v>329.93667649950839</v>
      </c>
      <c r="F639" s="453">
        <v>210.34577777777781</v>
      </c>
      <c r="G639" s="453">
        <v>293.1531956735497</v>
      </c>
      <c r="H639" s="422">
        <v>318.79016715830875</v>
      </c>
      <c r="I639" s="422">
        <v>329.93667649950839</v>
      </c>
      <c r="J639" s="422">
        <v>210.34577777777781</v>
      </c>
      <c r="K639" s="423">
        <v>293.1531956735497</v>
      </c>
      <c r="L639" s="424"/>
      <c r="M639" s="421"/>
    </row>
    <row r="640" spans="1:13" ht="13.2" x14ac:dyDescent="0.25">
      <c r="A640" s="450" t="s">
        <v>1045</v>
      </c>
      <c r="B640" s="451" t="s">
        <v>422</v>
      </c>
      <c r="C640" s="452" t="s">
        <v>1763</v>
      </c>
      <c r="D640" s="453">
        <v>311.08628571428562</v>
      </c>
      <c r="E640" s="453">
        <v>321.96342857142861</v>
      </c>
      <c r="F640" s="453">
        <v>205.26256285714285</v>
      </c>
      <c r="G640" s="453">
        <v>286.0688571428571</v>
      </c>
      <c r="H640" s="422">
        <v>311.08628571428562</v>
      </c>
      <c r="I640" s="422">
        <v>321.96342857142861</v>
      </c>
      <c r="J640" s="422">
        <v>205.26256285714285</v>
      </c>
      <c r="K640" s="423">
        <v>286.0688571428571</v>
      </c>
      <c r="L640" s="424"/>
      <c r="M640" s="421"/>
    </row>
    <row r="641" spans="1:13" ht="13.2" x14ac:dyDescent="0.25">
      <c r="A641" s="450" t="s">
        <v>1046</v>
      </c>
      <c r="B641" s="451" t="s">
        <v>422</v>
      </c>
      <c r="C641" s="452" t="s">
        <v>1764</v>
      </c>
      <c r="D641" s="453">
        <v>317.9329726775955</v>
      </c>
      <c r="E641" s="453">
        <v>329.04951018380524</v>
      </c>
      <c r="F641" s="453">
        <v>209.78017927968202</v>
      </c>
      <c r="G641" s="453">
        <v>292.36493641331344</v>
      </c>
      <c r="H641" s="422">
        <v>317.9329726775955</v>
      </c>
      <c r="I641" s="422">
        <v>329.04951018380524</v>
      </c>
      <c r="J641" s="422">
        <v>209.78017927968202</v>
      </c>
      <c r="K641" s="423">
        <v>292.36493641331344</v>
      </c>
      <c r="L641" s="424"/>
      <c r="M641" s="421"/>
    </row>
    <row r="642" spans="1:13" ht="13.2" x14ac:dyDescent="0.25">
      <c r="A642" s="450" t="s">
        <v>1047</v>
      </c>
      <c r="B642" s="451" t="s">
        <v>422</v>
      </c>
      <c r="C642" s="452" t="s">
        <v>1765</v>
      </c>
      <c r="D642" s="453">
        <v>325.62428108108105</v>
      </c>
      <c r="E642" s="453">
        <v>337.00974545454551</v>
      </c>
      <c r="F642" s="453">
        <v>214.85509819164611</v>
      </c>
      <c r="G642" s="453">
        <v>299.43771302211297</v>
      </c>
      <c r="H642" s="422">
        <v>325.62428108108105</v>
      </c>
      <c r="I642" s="422">
        <v>337.00974545454551</v>
      </c>
      <c r="J642" s="422">
        <v>214.85509819164611</v>
      </c>
      <c r="K642" s="423">
        <v>299.43771302211297</v>
      </c>
      <c r="L642" s="424"/>
      <c r="M642" s="421"/>
    </row>
    <row r="643" spans="1:13" ht="13.2" x14ac:dyDescent="0.25">
      <c r="A643" s="450" t="s">
        <v>1048</v>
      </c>
      <c r="B643" s="451" t="s">
        <v>422</v>
      </c>
      <c r="C643" s="452" t="s">
        <v>1766</v>
      </c>
      <c r="D643" s="453">
        <v>322.62532486565698</v>
      </c>
      <c r="E643" s="453">
        <v>333.90593063019054</v>
      </c>
      <c r="F643" s="453">
        <v>212.87631138251101</v>
      </c>
      <c r="G643" s="453">
        <v>296.67993160723012</v>
      </c>
      <c r="H643" s="422">
        <v>322.62532486565698</v>
      </c>
      <c r="I643" s="422">
        <v>333.90593063019054</v>
      </c>
      <c r="J643" s="422">
        <v>212.87631138251101</v>
      </c>
      <c r="K643" s="423">
        <v>296.67993160723012</v>
      </c>
      <c r="L643" s="424"/>
      <c r="M643" s="421"/>
    </row>
    <row r="644" spans="1:13" ht="13.2" x14ac:dyDescent="0.25">
      <c r="A644" s="450" t="s">
        <v>1049</v>
      </c>
      <c r="B644" s="451" t="s">
        <v>422</v>
      </c>
      <c r="C644" s="452" t="s">
        <v>1767</v>
      </c>
      <c r="D644" s="453">
        <v>313.83504990019952</v>
      </c>
      <c r="E644" s="453">
        <v>324.80830339321358</v>
      </c>
      <c r="F644" s="453">
        <v>207.07626666666658</v>
      </c>
      <c r="G644" s="453">
        <v>288.59656686626738</v>
      </c>
      <c r="H644" s="422">
        <v>313.83504990019952</v>
      </c>
      <c r="I644" s="422">
        <v>324.80830339321358</v>
      </c>
      <c r="J644" s="422">
        <v>207.07626666666658</v>
      </c>
      <c r="K644" s="423">
        <v>288.59656686626738</v>
      </c>
      <c r="L644" s="424"/>
      <c r="M644" s="421"/>
    </row>
    <row r="645" spans="1:13" ht="13.2" x14ac:dyDescent="0.25">
      <c r="A645" s="450" t="s">
        <v>1050</v>
      </c>
      <c r="B645" s="451" t="s">
        <v>423</v>
      </c>
      <c r="C645" s="452" t="s">
        <v>1768</v>
      </c>
      <c r="D645" s="453">
        <v>341.57662884160754</v>
      </c>
      <c r="E645" s="453">
        <v>353.51986761229307</v>
      </c>
      <c r="F645" s="453">
        <v>225.38085884160759</v>
      </c>
      <c r="G645" s="453">
        <v>314.10717966903076</v>
      </c>
      <c r="H645" s="422">
        <v>341.57662884160754</v>
      </c>
      <c r="I645" s="422">
        <v>353.51986761229307</v>
      </c>
      <c r="J645" s="422">
        <v>225.38085884160759</v>
      </c>
      <c r="K645" s="423">
        <v>314.10717966903076</v>
      </c>
      <c r="L645" s="424"/>
      <c r="M645" s="421"/>
    </row>
    <row r="646" spans="1:13" ht="13.2" x14ac:dyDescent="0.25">
      <c r="A646" s="450" t="s">
        <v>1051</v>
      </c>
      <c r="B646" s="451" t="s">
        <v>423</v>
      </c>
      <c r="C646" s="452" t="s">
        <v>1768</v>
      </c>
      <c r="D646" s="453">
        <v>341.57662884160754</v>
      </c>
      <c r="E646" s="453">
        <v>353.51986761229307</v>
      </c>
      <c r="F646" s="453">
        <v>225.38085884160759</v>
      </c>
      <c r="G646" s="453">
        <v>314.10717966903076</v>
      </c>
      <c r="H646" s="422">
        <v>341.57662884160754</v>
      </c>
      <c r="I646" s="422">
        <v>353.51986761229307</v>
      </c>
      <c r="J646" s="422">
        <v>225.38085884160759</v>
      </c>
      <c r="K646" s="423">
        <v>314.10717966903076</v>
      </c>
      <c r="L646" s="424"/>
      <c r="M646" s="421"/>
    </row>
    <row r="647" spans="1:13" ht="13.2" x14ac:dyDescent="0.25">
      <c r="A647" s="450" t="s">
        <v>1052</v>
      </c>
      <c r="B647" s="451" t="s">
        <v>423</v>
      </c>
      <c r="C647" s="452" t="s">
        <v>1769</v>
      </c>
      <c r="D647" s="453">
        <v>337.91389353612152</v>
      </c>
      <c r="E647" s="453">
        <v>349.7290646387832</v>
      </c>
      <c r="F647" s="453">
        <v>222.96409387832696</v>
      </c>
      <c r="G647" s="453">
        <v>310.73899999999998</v>
      </c>
      <c r="H647" s="422">
        <v>337.91389353612152</v>
      </c>
      <c r="I647" s="422">
        <v>349.7290646387832</v>
      </c>
      <c r="J647" s="422">
        <v>222.96409387832696</v>
      </c>
      <c r="K647" s="423">
        <v>310.73899999999998</v>
      </c>
      <c r="L647" s="424"/>
      <c r="M647" s="421"/>
    </row>
    <row r="648" spans="1:13" ht="13.2" x14ac:dyDescent="0.25">
      <c r="A648" s="450" t="s">
        <v>1053</v>
      </c>
      <c r="B648" s="451" t="s">
        <v>423</v>
      </c>
      <c r="C648" s="452" t="s">
        <v>1769</v>
      </c>
      <c r="D648" s="453">
        <v>337.91389353612152</v>
      </c>
      <c r="E648" s="453">
        <v>349.7290646387832</v>
      </c>
      <c r="F648" s="453">
        <v>222.96409387832696</v>
      </c>
      <c r="G648" s="453">
        <v>310.73899999999998</v>
      </c>
      <c r="H648" s="422">
        <v>337.91389353612152</v>
      </c>
      <c r="I648" s="422">
        <v>349.7290646387832</v>
      </c>
      <c r="J648" s="422">
        <v>222.96409387832696</v>
      </c>
      <c r="K648" s="423">
        <v>310.73899999999998</v>
      </c>
      <c r="L648" s="424"/>
      <c r="M648" s="421"/>
    </row>
    <row r="649" spans="1:13" ht="13.2" x14ac:dyDescent="0.25">
      <c r="A649" s="450" t="s">
        <v>1054</v>
      </c>
      <c r="B649" s="451" t="s">
        <v>423</v>
      </c>
      <c r="C649" s="452" t="s">
        <v>1769</v>
      </c>
      <c r="D649" s="453">
        <v>337.91389353612152</v>
      </c>
      <c r="E649" s="453">
        <v>349.7290646387832</v>
      </c>
      <c r="F649" s="453">
        <v>222.96409387832696</v>
      </c>
      <c r="G649" s="453">
        <v>310.73899999999998</v>
      </c>
      <c r="H649" s="422">
        <v>337.91389353612152</v>
      </c>
      <c r="I649" s="422">
        <v>349.7290646387832</v>
      </c>
      <c r="J649" s="422">
        <v>222.96409387832696</v>
      </c>
      <c r="K649" s="423">
        <v>310.73899999999998</v>
      </c>
      <c r="L649" s="424"/>
      <c r="M649" s="421"/>
    </row>
    <row r="650" spans="1:13" ht="13.2" x14ac:dyDescent="0.25">
      <c r="A650" s="450" t="s">
        <v>1055</v>
      </c>
      <c r="B650" s="451" t="s">
        <v>423</v>
      </c>
      <c r="C650" s="452" t="s">
        <v>1562</v>
      </c>
      <c r="D650" s="453">
        <v>334.76519788664746</v>
      </c>
      <c r="E650" s="453">
        <v>346.47027473583097</v>
      </c>
      <c r="F650" s="453">
        <v>220.88650522094142</v>
      </c>
      <c r="G650" s="453">
        <v>307.84352113352543</v>
      </c>
      <c r="H650" s="422">
        <v>334.76519788664746</v>
      </c>
      <c r="I650" s="422">
        <v>346.47027473583097</v>
      </c>
      <c r="J650" s="422">
        <v>220.88650522094142</v>
      </c>
      <c r="K650" s="423">
        <v>307.84352113352543</v>
      </c>
      <c r="L650" s="424"/>
      <c r="M650" s="421"/>
    </row>
    <row r="651" spans="1:13" ht="13.2" x14ac:dyDescent="0.25">
      <c r="A651" s="450" t="s">
        <v>1056</v>
      </c>
      <c r="B651" s="451" t="s">
        <v>423</v>
      </c>
      <c r="C651" s="452" t="s">
        <v>1511</v>
      </c>
      <c r="D651" s="453">
        <v>332.80428723404265</v>
      </c>
      <c r="E651" s="453">
        <v>344.44080077369443</v>
      </c>
      <c r="F651" s="453">
        <v>219.59264700676982</v>
      </c>
      <c r="G651" s="453">
        <v>306.04030609284342</v>
      </c>
      <c r="H651" s="422">
        <v>332.80428723404265</v>
      </c>
      <c r="I651" s="422">
        <v>344.44080077369443</v>
      </c>
      <c r="J651" s="422">
        <v>219.59264700676982</v>
      </c>
      <c r="K651" s="423">
        <v>306.04030609284342</v>
      </c>
      <c r="L651" s="424"/>
      <c r="M651" s="421"/>
    </row>
    <row r="652" spans="1:13" ht="13.2" x14ac:dyDescent="0.25">
      <c r="A652" s="450" t="s">
        <v>1057</v>
      </c>
      <c r="B652" s="451" t="s">
        <v>423</v>
      </c>
      <c r="C652" s="452" t="s">
        <v>1770</v>
      </c>
      <c r="D652" s="453">
        <v>339.31946220930229</v>
      </c>
      <c r="E652" s="453">
        <v>351.18377906976747</v>
      </c>
      <c r="F652" s="453">
        <v>223.89152347383728</v>
      </c>
      <c r="G652" s="453">
        <v>312.03153343023251</v>
      </c>
      <c r="H652" s="422">
        <v>339.31946220930229</v>
      </c>
      <c r="I652" s="422">
        <v>351.18377906976747</v>
      </c>
      <c r="J652" s="422">
        <v>223.89152347383728</v>
      </c>
      <c r="K652" s="423">
        <v>312.03153343023251</v>
      </c>
      <c r="L652" s="424"/>
      <c r="M652" s="421"/>
    </row>
    <row r="653" spans="1:13" ht="13.2" x14ac:dyDescent="0.25">
      <c r="A653" s="450" t="s">
        <v>1058</v>
      </c>
      <c r="B653" s="451" t="s">
        <v>423</v>
      </c>
      <c r="C653" s="452" t="s">
        <v>1771</v>
      </c>
      <c r="D653" s="453">
        <v>330.82028571428572</v>
      </c>
      <c r="E653" s="453">
        <v>342.38742857142859</v>
      </c>
      <c r="F653" s="453">
        <v>218.28355285714284</v>
      </c>
      <c r="G653" s="453">
        <v>304.21585714285709</v>
      </c>
      <c r="H653" s="422">
        <v>330.82028571428572</v>
      </c>
      <c r="I653" s="422">
        <v>342.38742857142859</v>
      </c>
      <c r="J653" s="422">
        <v>218.28355285714284</v>
      </c>
      <c r="K653" s="423">
        <v>304.21585714285709</v>
      </c>
      <c r="L653" s="424"/>
      <c r="M653" s="421"/>
    </row>
    <row r="654" spans="1:13" ht="13.2" x14ac:dyDescent="0.25">
      <c r="A654" s="450" t="s">
        <v>1059</v>
      </c>
      <c r="B654" s="451" t="s">
        <v>423</v>
      </c>
      <c r="C654" s="452" t="s">
        <v>1772</v>
      </c>
      <c r="D654" s="453">
        <v>325.81938767395616</v>
      </c>
      <c r="E654" s="453">
        <v>337.21167395626247</v>
      </c>
      <c r="F654" s="453">
        <v>214.98383443339958</v>
      </c>
      <c r="G654" s="453">
        <v>299.61712922465205</v>
      </c>
      <c r="H654" s="422">
        <v>325.81938767395616</v>
      </c>
      <c r="I654" s="422">
        <v>337.21167395626247</v>
      </c>
      <c r="J654" s="422">
        <v>214.98383443339958</v>
      </c>
      <c r="K654" s="423">
        <v>299.61712922465205</v>
      </c>
      <c r="L654" s="424"/>
      <c r="M654" s="421"/>
    </row>
    <row r="655" spans="1:13" ht="13.2" x14ac:dyDescent="0.25">
      <c r="A655" s="450" t="s">
        <v>1060</v>
      </c>
      <c r="B655" s="451" t="s">
        <v>423</v>
      </c>
      <c r="C655" s="452" t="s">
        <v>1773</v>
      </c>
      <c r="D655" s="453">
        <v>326.20013752455787</v>
      </c>
      <c r="E655" s="453">
        <v>337.60573673870346</v>
      </c>
      <c r="F655" s="453">
        <v>215.23506277013752</v>
      </c>
      <c r="G655" s="453">
        <v>299.96725933202362</v>
      </c>
      <c r="H655" s="422">
        <v>326.20013752455787</v>
      </c>
      <c r="I655" s="422">
        <v>337.60573673870346</v>
      </c>
      <c r="J655" s="422">
        <v>215.23506277013752</v>
      </c>
      <c r="K655" s="423">
        <v>299.96725933202362</v>
      </c>
      <c r="L655" s="424"/>
      <c r="M655" s="421"/>
    </row>
    <row r="656" spans="1:13" ht="13.2" x14ac:dyDescent="0.25">
      <c r="A656" s="450" t="s">
        <v>1061</v>
      </c>
      <c r="B656" s="451" t="s">
        <v>423</v>
      </c>
      <c r="C656" s="452" t="s">
        <v>1774</v>
      </c>
      <c r="D656" s="453">
        <v>325.84904790419176</v>
      </c>
      <c r="E656" s="453">
        <v>337.24237125748505</v>
      </c>
      <c r="F656" s="453">
        <v>215.00340499999999</v>
      </c>
      <c r="G656" s="453">
        <v>299.64440419161673</v>
      </c>
      <c r="H656" s="422">
        <v>325.84904790419176</v>
      </c>
      <c r="I656" s="422">
        <v>337.24237125748505</v>
      </c>
      <c r="J656" s="422">
        <v>215.00340499999999</v>
      </c>
      <c r="K656" s="423">
        <v>299.64440419161673</v>
      </c>
      <c r="L656" s="424"/>
      <c r="M656" s="421"/>
    </row>
    <row r="657" spans="1:13" ht="13.2" x14ac:dyDescent="0.25">
      <c r="A657" s="450" t="s">
        <v>1062</v>
      </c>
      <c r="B657" s="451" t="s">
        <v>423</v>
      </c>
      <c r="C657" s="452" t="s">
        <v>1775</v>
      </c>
      <c r="D657" s="453">
        <v>329.68681466992666</v>
      </c>
      <c r="E657" s="453">
        <v>341.21432567237156</v>
      </c>
      <c r="F657" s="453">
        <v>217.53566012713932</v>
      </c>
      <c r="G657" s="453">
        <v>303.17353936430317</v>
      </c>
      <c r="H657" s="422">
        <v>329.68681466992666</v>
      </c>
      <c r="I657" s="422">
        <v>341.21432567237156</v>
      </c>
      <c r="J657" s="422">
        <v>217.53566012713932</v>
      </c>
      <c r="K657" s="423">
        <v>303.17353936430317</v>
      </c>
      <c r="L657" s="424"/>
      <c r="M657" s="421"/>
    </row>
    <row r="658" spans="1:13" ht="13.2" x14ac:dyDescent="0.25">
      <c r="A658" s="450" t="s">
        <v>1063</v>
      </c>
      <c r="B658" s="451" t="s">
        <v>424</v>
      </c>
      <c r="C658" s="452" t="s">
        <v>1776</v>
      </c>
      <c r="D658" s="453">
        <v>325.27581028457314</v>
      </c>
      <c r="E658" s="453">
        <v>336.64909036445334</v>
      </c>
      <c r="F658" s="453">
        <v>214.62516838741891</v>
      </c>
      <c r="G658" s="453">
        <v>299.11726610084878</v>
      </c>
      <c r="H658" s="422">
        <v>325.27581028457314</v>
      </c>
      <c r="I658" s="422">
        <v>336.64909036445334</v>
      </c>
      <c r="J658" s="422">
        <v>214.62516838741891</v>
      </c>
      <c r="K658" s="423">
        <v>299.11726610084878</v>
      </c>
      <c r="L658" s="424"/>
      <c r="M658" s="421"/>
    </row>
    <row r="659" spans="1:13" ht="13.2" x14ac:dyDescent="0.25">
      <c r="A659" s="450" t="s">
        <v>1064</v>
      </c>
      <c r="B659" s="451" t="s">
        <v>424</v>
      </c>
      <c r="C659" s="452" t="s">
        <v>1776</v>
      </c>
      <c r="D659" s="453">
        <v>325.27581028457314</v>
      </c>
      <c r="E659" s="453">
        <v>336.64909036445334</v>
      </c>
      <c r="F659" s="453">
        <v>214.62516838741891</v>
      </c>
      <c r="G659" s="453">
        <v>299.11726610084878</v>
      </c>
      <c r="H659" s="422">
        <v>325.27581028457314</v>
      </c>
      <c r="I659" s="422">
        <v>336.64909036445334</v>
      </c>
      <c r="J659" s="422">
        <v>214.62516838741891</v>
      </c>
      <c r="K659" s="423">
        <v>299.11726610084878</v>
      </c>
      <c r="L659" s="424"/>
      <c r="M659" s="421"/>
    </row>
    <row r="660" spans="1:13" ht="13.2" x14ac:dyDescent="0.25">
      <c r="A660" s="450" t="s">
        <v>1065</v>
      </c>
      <c r="B660" s="451" t="s">
        <v>424</v>
      </c>
      <c r="C660" s="452" t="s">
        <v>1777</v>
      </c>
      <c r="D660" s="453">
        <v>313.57570389344261</v>
      </c>
      <c r="E660" s="453">
        <v>324.53988934426235</v>
      </c>
      <c r="F660" s="453">
        <v>206.90514364241807</v>
      </c>
      <c r="G660" s="453">
        <v>288.35807735655743</v>
      </c>
      <c r="H660" s="422">
        <v>313.57570389344261</v>
      </c>
      <c r="I660" s="422">
        <v>324.53988934426235</v>
      </c>
      <c r="J660" s="422">
        <v>206.90514364241807</v>
      </c>
      <c r="K660" s="423">
        <v>288.35807735655743</v>
      </c>
      <c r="L660" s="424"/>
      <c r="M660" s="421"/>
    </row>
    <row r="661" spans="1:13" ht="13.2" x14ac:dyDescent="0.25">
      <c r="A661" s="450" t="s">
        <v>1066</v>
      </c>
      <c r="B661" s="451" t="s">
        <v>424</v>
      </c>
      <c r="C661" s="452" t="s">
        <v>1778</v>
      </c>
      <c r="D661" s="453">
        <v>310.70532629355858</v>
      </c>
      <c r="E661" s="453">
        <v>321.56914889123539</v>
      </c>
      <c r="F661" s="453">
        <v>205.0111962407602</v>
      </c>
      <c r="G661" s="453">
        <v>285.71853431890167</v>
      </c>
      <c r="H661" s="422">
        <v>310.70532629355858</v>
      </c>
      <c r="I661" s="422">
        <v>321.56914889123539</v>
      </c>
      <c r="J661" s="422">
        <v>205.0111962407602</v>
      </c>
      <c r="K661" s="423">
        <v>285.71853431890167</v>
      </c>
      <c r="L661" s="424"/>
      <c r="M661" s="421"/>
    </row>
    <row r="662" spans="1:13" ht="13.2" x14ac:dyDescent="0.25">
      <c r="A662" s="450" t="s">
        <v>1067</v>
      </c>
      <c r="B662" s="451" t="s">
        <v>424</v>
      </c>
      <c r="C662" s="452" t="s">
        <v>1648</v>
      </c>
      <c r="D662" s="453">
        <v>313.05328622631845</v>
      </c>
      <c r="E662" s="453">
        <v>323.99920532514079</v>
      </c>
      <c r="F662" s="453">
        <v>206.56043931387609</v>
      </c>
      <c r="G662" s="453">
        <v>287.8776722990271</v>
      </c>
      <c r="H662" s="422">
        <v>313.05328622631845</v>
      </c>
      <c r="I662" s="422">
        <v>323.99920532514079</v>
      </c>
      <c r="J662" s="422">
        <v>206.56043931387609</v>
      </c>
      <c r="K662" s="423">
        <v>287.8776722990271</v>
      </c>
      <c r="L662" s="424"/>
      <c r="M662" s="421"/>
    </row>
    <row r="663" spans="1:13" ht="13.2" x14ac:dyDescent="0.25">
      <c r="A663" s="450" t="s">
        <v>1068</v>
      </c>
      <c r="B663" s="451" t="s">
        <v>424</v>
      </c>
      <c r="C663" s="452" t="s">
        <v>1779</v>
      </c>
      <c r="D663" s="453">
        <v>320.19736600306271</v>
      </c>
      <c r="E663" s="453">
        <v>331.39307810107186</v>
      </c>
      <c r="F663" s="453">
        <v>211.27428300153142</v>
      </c>
      <c r="G663" s="453">
        <v>294.44722817764159</v>
      </c>
      <c r="H663" s="422">
        <v>320.19736600306271</v>
      </c>
      <c r="I663" s="422">
        <v>331.39307810107186</v>
      </c>
      <c r="J663" s="422">
        <v>211.27428300153142</v>
      </c>
      <c r="K663" s="423">
        <v>294.44722817764159</v>
      </c>
      <c r="L663" s="424"/>
      <c r="M663" s="421"/>
    </row>
    <row r="664" spans="1:13" ht="13.2" x14ac:dyDescent="0.25">
      <c r="A664" s="450" t="s">
        <v>1069</v>
      </c>
      <c r="B664" s="451" t="s">
        <v>424</v>
      </c>
      <c r="C664" s="452" t="s">
        <v>1780</v>
      </c>
      <c r="D664" s="453">
        <v>320.40171428571421</v>
      </c>
      <c r="E664" s="453">
        <v>331.60457142857138</v>
      </c>
      <c r="F664" s="453">
        <v>211.40911714285713</v>
      </c>
      <c r="G664" s="453">
        <v>294.63514285714285</v>
      </c>
      <c r="H664" s="422">
        <v>320.40171428571421</v>
      </c>
      <c r="I664" s="422">
        <v>331.60457142857138</v>
      </c>
      <c r="J664" s="422">
        <v>211.40911714285713</v>
      </c>
      <c r="K664" s="423">
        <v>294.63514285714285</v>
      </c>
      <c r="L664" s="424"/>
      <c r="M664" s="421"/>
    </row>
    <row r="665" spans="1:13" ht="13.2" x14ac:dyDescent="0.25">
      <c r="A665" s="450" t="s">
        <v>1070</v>
      </c>
      <c r="B665" s="451" t="s">
        <v>424</v>
      </c>
      <c r="C665" s="452" t="s">
        <v>1780</v>
      </c>
      <c r="D665" s="453">
        <v>320.40171428571421</v>
      </c>
      <c r="E665" s="453">
        <v>331.60457142857138</v>
      </c>
      <c r="F665" s="453">
        <v>211.40911714285713</v>
      </c>
      <c r="G665" s="453">
        <v>294.63514285714285</v>
      </c>
      <c r="H665" s="422">
        <v>320.40171428571421</v>
      </c>
      <c r="I665" s="422">
        <v>331.60457142857138</v>
      </c>
      <c r="J665" s="422">
        <v>211.40911714285713</v>
      </c>
      <c r="K665" s="423">
        <v>294.63514285714285</v>
      </c>
      <c r="L665" s="424"/>
      <c r="M665" s="421"/>
    </row>
    <row r="666" spans="1:13" ht="13.2" x14ac:dyDescent="0.25">
      <c r="A666" s="450" t="s">
        <v>1071</v>
      </c>
      <c r="B666" s="451" t="s">
        <v>424</v>
      </c>
      <c r="C666" s="452" t="s">
        <v>1781</v>
      </c>
      <c r="D666" s="453">
        <v>316.2194001021972</v>
      </c>
      <c r="E666" s="453">
        <v>327.27602248339304</v>
      </c>
      <c r="F666" s="453">
        <v>208.64952095554418</v>
      </c>
      <c r="G666" s="453">
        <v>290.78916862544708</v>
      </c>
      <c r="H666" s="422">
        <v>316.2194001021972</v>
      </c>
      <c r="I666" s="422">
        <v>327.27602248339304</v>
      </c>
      <c r="J666" s="422">
        <v>208.64952095554418</v>
      </c>
      <c r="K666" s="423">
        <v>290.78916862544708</v>
      </c>
      <c r="L666" s="424"/>
      <c r="M666" s="421"/>
    </row>
    <row r="667" spans="1:13" ht="13.2" x14ac:dyDescent="0.25">
      <c r="A667" s="450" t="s">
        <v>1072</v>
      </c>
      <c r="B667" s="451" t="s">
        <v>424</v>
      </c>
      <c r="C667" s="452" t="s">
        <v>1781</v>
      </c>
      <c r="D667" s="453">
        <v>316.2194001021972</v>
      </c>
      <c r="E667" s="453">
        <v>327.27602248339304</v>
      </c>
      <c r="F667" s="453">
        <v>208.64952095554418</v>
      </c>
      <c r="G667" s="453">
        <v>290.78916862544708</v>
      </c>
      <c r="H667" s="422">
        <v>316.2194001021972</v>
      </c>
      <c r="I667" s="422">
        <v>327.27602248339304</v>
      </c>
      <c r="J667" s="422">
        <v>208.64952095554418</v>
      </c>
      <c r="K667" s="423">
        <v>290.78916862544708</v>
      </c>
      <c r="L667" s="424"/>
      <c r="M667" s="421"/>
    </row>
    <row r="668" spans="1:13" ht="13.2" x14ac:dyDescent="0.25">
      <c r="A668" s="450" t="s">
        <v>1073</v>
      </c>
      <c r="B668" s="451" t="s">
        <v>424</v>
      </c>
      <c r="C668" s="452" t="s">
        <v>1782</v>
      </c>
      <c r="D668" s="453">
        <v>314.98212819176649</v>
      </c>
      <c r="E668" s="453">
        <v>325.99548931735285</v>
      </c>
      <c r="F668" s="453">
        <v>207.83313780093798</v>
      </c>
      <c r="G668" s="453">
        <v>289.65139760291822</v>
      </c>
      <c r="H668" s="422">
        <v>314.98212819176649</v>
      </c>
      <c r="I668" s="422">
        <v>325.99548931735285</v>
      </c>
      <c r="J668" s="422">
        <v>207.83313780093798</v>
      </c>
      <c r="K668" s="423">
        <v>289.65139760291822</v>
      </c>
      <c r="L668" s="424"/>
      <c r="M668" s="421"/>
    </row>
    <row r="669" spans="1:13" ht="13.2" x14ac:dyDescent="0.25">
      <c r="A669" s="450" t="s">
        <v>1074</v>
      </c>
      <c r="B669" s="451" t="s">
        <v>424</v>
      </c>
      <c r="C669" s="452" t="s">
        <v>1504</v>
      </c>
      <c r="D669" s="453">
        <v>313.14070460424216</v>
      </c>
      <c r="E669" s="453">
        <v>324.08968028970514</v>
      </c>
      <c r="F669" s="453">
        <v>206.61812016037243</v>
      </c>
      <c r="G669" s="453">
        <v>287.95806052767716</v>
      </c>
      <c r="H669" s="422">
        <v>313.14070460424216</v>
      </c>
      <c r="I669" s="422">
        <v>324.08968028970514</v>
      </c>
      <c r="J669" s="422">
        <v>206.61812016037243</v>
      </c>
      <c r="K669" s="423">
        <v>287.95806052767716</v>
      </c>
      <c r="L669" s="424"/>
      <c r="M669" s="421"/>
    </row>
    <row r="670" spans="1:13" ht="13.2" x14ac:dyDescent="0.25">
      <c r="A670" s="450" t="s">
        <v>1075</v>
      </c>
      <c r="B670" s="451" t="s">
        <v>424</v>
      </c>
      <c r="C670" s="452" t="s">
        <v>1504</v>
      </c>
      <c r="D670" s="453">
        <v>313.14070460424216</v>
      </c>
      <c r="E670" s="453">
        <v>324.08968028970514</v>
      </c>
      <c r="F670" s="453">
        <v>206.61812016037243</v>
      </c>
      <c r="G670" s="453">
        <v>287.95806052767716</v>
      </c>
      <c r="H670" s="422">
        <v>313.14070460424216</v>
      </c>
      <c r="I670" s="422">
        <v>324.08968028970514</v>
      </c>
      <c r="J670" s="422">
        <v>206.61812016037243</v>
      </c>
      <c r="K670" s="423">
        <v>287.95806052767716</v>
      </c>
      <c r="L670" s="424"/>
      <c r="M670" s="421"/>
    </row>
    <row r="671" spans="1:13" ht="13.2" x14ac:dyDescent="0.25">
      <c r="A671" s="450" t="s">
        <v>1076</v>
      </c>
      <c r="B671" s="451" t="s">
        <v>425</v>
      </c>
      <c r="C671" s="452" t="s">
        <v>1783</v>
      </c>
      <c r="D671" s="453">
        <v>313.38838912133906</v>
      </c>
      <c r="E671" s="453">
        <v>324.34602510460269</v>
      </c>
      <c r="F671" s="453">
        <v>206.7815486401675</v>
      </c>
      <c r="G671" s="453">
        <v>288.18582635983284</v>
      </c>
      <c r="H671" s="422">
        <v>313.38838912133906</v>
      </c>
      <c r="I671" s="422">
        <v>324.34602510460269</v>
      </c>
      <c r="J671" s="422">
        <v>206.7815486401675</v>
      </c>
      <c r="K671" s="423">
        <v>288.18582635983284</v>
      </c>
      <c r="L671" s="424"/>
      <c r="M671" s="421"/>
    </row>
    <row r="672" spans="1:13" ht="13.2" x14ac:dyDescent="0.25">
      <c r="A672" s="450" t="s">
        <v>1077</v>
      </c>
      <c r="B672" s="451" t="s">
        <v>425</v>
      </c>
      <c r="C672" s="452" t="s">
        <v>1418</v>
      </c>
      <c r="D672" s="453">
        <v>308.38971428571426</v>
      </c>
      <c r="E672" s="453">
        <v>319.17257142857147</v>
      </c>
      <c r="F672" s="453">
        <v>203.48329714285717</v>
      </c>
      <c r="G672" s="453">
        <v>283.58914285714286</v>
      </c>
      <c r="H672" s="422">
        <v>308.38971428571426</v>
      </c>
      <c r="I672" s="422">
        <v>319.17257142857147</v>
      </c>
      <c r="J672" s="422">
        <v>203.48329714285717</v>
      </c>
      <c r="K672" s="423">
        <v>283.58914285714286</v>
      </c>
      <c r="L672" s="424"/>
      <c r="M672" s="421"/>
    </row>
    <row r="673" spans="1:13" ht="13.2" x14ac:dyDescent="0.25">
      <c r="A673" s="450" t="s">
        <v>1078</v>
      </c>
      <c r="B673" s="451" t="s">
        <v>425</v>
      </c>
      <c r="C673" s="452" t="s">
        <v>1784</v>
      </c>
      <c r="D673" s="453">
        <v>309.04291139240524</v>
      </c>
      <c r="E673" s="453">
        <v>319.84860759493688</v>
      </c>
      <c r="F673" s="453">
        <v>203.9142930379748</v>
      </c>
      <c r="G673" s="453">
        <v>284.18981012658242</v>
      </c>
      <c r="H673" s="422">
        <v>309.04291139240524</v>
      </c>
      <c r="I673" s="422">
        <v>319.84860759493688</v>
      </c>
      <c r="J673" s="422">
        <v>203.9142930379748</v>
      </c>
      <c r="K673" s="423">
        <v>284.18981012658242</v>
      </c>
      <c r="L673" s="424"/>
      <c r="M673" s="421"/>
    </row>
    <row r="674" spans="1:13" ht="13.2" x14ac:dyDescent="0.25">
      <c r="A674" s="450" t="s">
        <v>1079</v>
      </c>
      <c r="B674" s="451" t="s">
        <v>425</v>
      </c>
      <c r="C674" s="452" t="s">
        <v>1785</v>
      </c>
      <c r="D674" s="453">
        <v>308.86651086380505</v>
      </c>
      <c r="E674" s="453">
        <v>319.6660392156864</v>
      </c>
      <c r="F674" s="453">
        <v>203.79789952835193</v>
      </c>
      <c r="G674" s="453">
        <v>284.02759565447809</v>
      </c>
      <c r="H674" s="422">
        <v>308.86651086380505</v>
      </c>
      <c r="I674" s="422">
        <v>319.6660392156864</v>
      </c>
      <c r="J674" s="422">
        <v>203.79789952835193</v>
      </c>
      <c r="K674" s="423">
        <v>284.02759565447809</v>
      </c>
      <c r="L674" s="424"/>
      <c r="M674" s="421"/>
    </row>
    <row r="675" spans="1:13" ht="13.2" x14ac:dyDescent="0.25">
      <c r="A675" s="450" t="s">
        <v>1080</v>
      </c>
      <c r="B675" s="451" t="s">
        <v>425</v>
      </c>
      <c r="C675" s="452" t="s">
        <v>1786</v>
      </c>
      <c r="D675" s="453">
        <v>314.87300678851165</v>
      </c>
      <c r="E675" s="453">
        <v>325.8825524804177</v>
      </c>
      <c r="F675" s="453">
        <v>207.76113675195825</v>
      </c>
      <c r="G675" s="453">
        <v>289.55105169712783</v>
      </c>
      <c r="H675" s="422">
        <v>314.87300678851165</v>
      </c>
      <c r="I675" s="422">
        <v>325.8825524804177</v>
      </c>
      <c r="J675" s="422">
        <v>207.76113675195825</v>
      </c>
      <c r="K675" s="423">
        <v>289.55105169712783</v>
      </c>
      <c r="L675" s="424"/>
      <c r="M675" s="421"/>
    </row>
    <row r="676" spans="1:13" ht="13.2" x14ac:dyDescent="0.25">
      <c r="A676" s="450" t="s">
        <v>1081</v>
      </c>
      <c r="B676" s="451" t="s">
        <v>425</v>
      </c>
      <c r="C676" s="452" t="s">
        <v>1786</v>
      </c>
      <c r="D676" s="453">
        <v>314.87300678851165</v>
      </c>
      <c r="E676" s="453">
        <v>325.8825524804177</v>
      </c>
      <c r="F676" s="453">
        <v>207.76113675195825</v>
      </c>
      <c r="G676" s="453">
        <v>289.55105169712783</v>
      </c>
      <c r="H676" s="422">
        <v>314.87300678851165</v>
      </c>
      <c r="I676" s="422">
        <v>325.8825524804177</v>
      </c>
      <c r="J676" s="422">
        <v>207.76113675195825</v>
      </c>
      <c r="K676" s="423">
        <v>289.55105169712783</v>
      </c>
      <c r="L676" s="424"/>
      <c r="M676" s="421"/>
    </row>
    <row r="677" spans="1:13" ht="13.2" x14ac:dyDescent="0.25">
      <c r="A677" s="450" t="s">
        <v>1082</v>
      </c>
      <c r="B677" s="451" t="s">
        <v>425</v>
      </c>
      <c r="C677" s="452" t="s">
        <v>1786</v>
      </c>
      <c r="D677" s="453">
        <v>314.87300678851165</v>
      </c>
      <c r="E677" s="453">
        <v>325.8825524804177</v>
      </c>
      <c r="F677" s="453">
        <v>207.76113675195825</v>
      </c>
      <c r="G677" s="453">
        <v>289.55105169712783</v>
      </c>
      <c r="H677" s="422">
        <v>314.87300678851165</v>
      </c>
      <c r="I677" s="422">
        <v>325.8825524804177</v>
      </c>
      <c r="J677" s="422">
        <v>207.76113675195825</v>
      </c>
      <c r="K677" s="423">
        <v>289.55105169712783</v>
      </c>
      <c r="L677" s="424"/>
      <c r="M677" s="421"/>
    </row>
    <row r="678" spans="1:13" ht="13.2" x14ac:dyDescent="0.25">
      <c r="A678" s="450" t="s">
        <v>1083</v>
      </c>
      <c r="B678" s="451" t="s">
        <v>425</v>
      </c>
      <c r="C678" s="452" t="s">
        <v>1787</v>
      </c>
      <c r="D678" s="453">
        <v>314.48913814432996</v>
      </c>
      <c r="E678" s="453">
        <v>325.48526185567027</v>
      </c>
      <c r="F678" s="453">
        <v>207.50785055670107</v>
      </c>
      <c r="G678" s="453">
        <v>289.19805360824745</v>
      </c>
      <c r="H678" s="422">
        <v>314.48913814432996</v>
      </c>
      <c r="I678" s="422">
        <v>325.48526185567027</v>
      </c>
      <c r="J678" s="422">
        <v>207.50785055670107</v>
      </c>
      <c r="K678" s="423">
        <v>289.19805360824745</v>
      </c>
      <c r="L678" s="424"/>
      <c r="M678" s="421"/>
    </row>
    <row r="679" spans="1:13" ht="13.2" x14ac:dyDescent="0.25">
      <c r="A679" s="450" t="s">
        <v>1084</v>
      </c>
      <c r="B679" s="451" t="s">
        <v>425</v>
      </c>
      <c r="C679" s="452" t="s">
        <v>1788</v>
      </c>
      <c r="D679" s="453">
        <v>310.30671607515666</v>
      </c>
      <c r="E679" s="453">
        <v>321.15660125260962</v>
      </c>
      <c r="F679" s="453">
        <v>204.74818318371609</v>
      </c>
      <c r="G679" s="453">
        <v>285.35198016701463</v>
      </c>
      <c r="H679" s="422">
        <v>310.30671607515666</v>
      </c>
      <c r="I679" s="422">
        <v>321.15660125260962</v>
      </c>
      <c r="J679" s="422">
        <v>204.74818318371609</v>
      </c>
      <c r="K679" s="423">
        <v>285.35198016701463</v>
      </c>
      <c r="L679" s="424"/>
      <c r="M679" s="421"/>
    </row>
    <row r="680" spans="1:13" ht="13.2" x14ac:dyDescent="0.25">
      <c r="A680" s="450" t="s">
        <v>1085</v>
      </c>
      <c r="B680" s="451" t="s">
        <v>425</v>
      </c>
      <c r="C680" s="452" t="s">
        <v>1789</v>
      </c>
      <c r="D680" s="453">
        <v>301.67350807319696</v>
      </c>
      <c r="E680" s="453">
        <v>312.2215328310009</v>
      </c>
      <c r="F680" s="453">
        <v>199.05177520452096</v>
      </c>
      <c r="G680" s="453">
        <v>277.4130511302476</v>
      </c>
      <c r="H680" s="422">
        <v>301.67350807319696</v>
      </c>
      <c r="I680" s="422">
        <v>312.2215328310009</v>
      </c>
      <c r="J680" s="422">
        <v>199.05177520452096</v>
      </c>
      <c r="K680" s="423">
        <v>277.4130511302476</v>
      </c>
      <c r="L680" s="424"/>
      <c r="M680" s="421"/>
    </row>
    <row r="681" spans="1:13" ht="13.2" x14ac:dyDescent="0.25">
      <c r="A681" s="450" t="s">
        <v>1086</v>
      </c>
      <c r="B681" s="451" t="s">
        <v>425</v>
      </c>
      <c r="C681" s="452" t="s">
        <v>1790</v>
      </c>
      <c r="D681" s="453">
        <v>301.44185653104921</v>
      </c>
      <c r="E681" s="453">
        <v>311.98178158458245</v>
      </c>
      <c r="F681" s="453">
        <v>198.89892568522487</v>
      </c>
      <c r="G681" s="453">
        <v>277.2000289079229</v>
      </c>
      <c r="H681" s="422">
        <v>301.44185653104921</v>
      </c>
      <c r="I681" s="422">
        <v>311.98178158458245</v>
      </c>
      <c r="J681" s="422">
        <v>198.89892568522487</v>
      </c>
      <c r="K681" s="423">
        <v>277.2000289079229</v>
      </c>
      <c r="L681" s="424"/>
      <c r="M681" s="421"/>
    </row>
    <row r="682" spans="1:13" ht="13.2" x14ac:dyDescent="0.25">
      <c r="A682" s="450" t="s">
        <v>1087</v>
      </c>
      <c r="B682" s="451" t="s">
        <v>425</v>
      </c>
      <c r="C682" s="452" t="s">
        <v>1541</v>
      </c>
      <c r="D682" s="453">
        <v>300.58522577152144</v>
      </c>
      <c r="E682" s="453">
        <v>311.09519870059557</v>
      </c>
      <c r="F682" s="453">
        <v>198.33369914455872</v>
      </c>
      <c r="G682" s="453">
        <v>276.41228803465083</v>
      </c>
      <c r="H682" s="422">
        <v>300.58522577152144</v>
      </c>
      <c r="I682" s="422">
        <v>311.09519870059557</v>
      </c>
      <c r="J682" s="422">
        <v>198.33369914455872</v>
      </c>
      <c r="K682" s="423">
        <v>276.41228803465083</v>
      </c>
      <c r="L682" s="424"/>
      <c r="M682" s="421"/>
    </row>
    <row r="683" spans="1:13" ht="13.2" x14ac:dyDescent="0.25">
      <c r="A683" s="450" t="s">
        <v>1088</v>
      </c>
      <c r="B683" s="451" t="s">
        <v>425</v>
      </c>
      <c r="C683" s="452" t="s">
        <v>1791</v>
      </c>
      <c r="D683" s="453">
        <v>303.77318770226532</v>
      </c>
      <c r="E683" s="453">
        <v>314.39462783171507</v>
      </c>
      <c r="F683" s="453">
        <v>200.43719668284791</v>
      </c>
      <c r="G683" s="453">
        <v>279.34387540453076</v>
      </c>
      <c r="H683" s="422">
        <v>303.77318770226532</v>
      </c>
      <c r="I683" s="422">
        <v>314.39462783171507</v>
      </c>
      <c r="J683" s="422">
        <v>200.43719668284791</v>
      </c>
      <c r="K683" s="423">
        <v>279.34387540453076</v>
      </c>
      <c r="L683" s="424"/>
      <c r="M683" s="421"/>
    </row>
    <row r="684" spans="1:13" ht="13.2" x14ac:dyDescent="0.25">
      <c r="A684" s="450" t="s">
        <v>1089</v>
      </c>
      <c r="B684" s="451" t="s">
        <v>425</v>
      </c>
      <c r="C684" s="452" t="s">
        <v>1792</v>
      </c>
      <c r="D684" s="453">
        <v>306.1693893617022</v>
      </c>
      <c r="E684" s="453">
        <v>316.87461276595741</v>
      </c>
      <c r="F684" s="453">
        <v>202.01827086170221</v>
      </c>
      <c r="G684" s="453">
        <v>281.54737553191495</v>
      </c>
      <c r="H684" s="422">
        <v>306.1693893617022</v>
      </c>
      <c r="I684" s="422">
        <v>316.87461276595741</v>
      </c>
      <c r="J684" s="422">
        <v>202.01827086170221</v>
      </c>
      <c r="K684" s="423">
        <v>281.54737553191495</v>
      </c>
      <c r="L684" s="424"/>
      <c r="M684" s="421"/>
    </row>
    <row r="685" spans="1:13" ht="13.2" x14ac:dyDescent="0.25">
      <c r="A685" s="450" t="s">
        <v>1090</v>
      </c>
      <c r="B685" s="451" t="s">
        <v>426</v>
      </c>
      <c r="C685" s="452" t="s">
        <v>1793</v>
      </c>
      <c r="D685" s="453">
        <v>325.59208312214901</v>
      </c>
      <c r="E685" s="453">
        <v>336.97642169285353</v>
      </c>
      <c r="F685" s="453">
        <v>214.83385316776483</v>
      </c>
      <c r="G685" s="453">
        <v>299.40810440952862</v>
      </c>
      <c r="H685" s="422">
        <v>325.59208312214901</v>
      </c>
      <c r="I685" s="422">
        <v>336.97642169285353</v>
      </c>
      <c r="J685" s="422">
        <v>214.83385316776483</v>
      </c>
      <c r="K685" s="423">
        <v>299.40810440952862</v>
      </c>
      <c r="L685" s="424"/>
      <c r="M685" s="421"/>
    </row>
    <row r="686" spans="1:13" ht="13.2" x14ac:dyDescent="0.25">
      <c r="A686" s="450" t="s">
        <v>1091</v>
      </c>
      <c r="B686" s="451" t="s">
        <v>426</v>
      </c>
      <c r="C686" s="452" t="s">
        <v>1793</v>
      </c>
      <c r="D686" s="453">
        <v>325.59208312214901</v>
      </c>
      <c r="E686" s="453">
        <v>336.97642169285353</v>
      </c>
      <c r="F686" s="453">
        <v>214.83385316776483</v>
      </c>
      <c r="G686" s="453">
        <v>299.40810440952862</v>
      </c>
      <c r="H686" s="422">
        <v>325.59208312214901</v>
      </c>
      <c r="I686" s="422">
        <v>336.97642169285353</v>
      </c>
      <c r="J686" s="422">
        <v>214.83385316776483</v>
      </c>
      <c r="K686" s="423">
        <v>299.40810440952862</v>
      </c>
      <c r="L686" s="424"/>
      <c r="M686" s="421"/>
    </row>
    <row r="687" spans="1:13" ht="13.2" x14ac:dyDescent="0.25">
      <c r="A687" s="450" t="s">
        <v>1092</v>
      </c>
      <c r="B687" s="451" t="s">
        <v>426</v>
      </c>
      <c r="C687" s="452" t="s">
        <v>1794</v>
      </c>
      <c r="D687" s="453">
        <v>314.20491333679297</v>
      </c>
      <c r="E687" s="453">
        <v>325.19109911779969</v>
      </c>
      <c r="F687" s="453">
        <v>207.3203118733783</v>
      </c>
      <c r="G687" s="453">
        <v>288.93668604047741</v>
      </c>
      <c r="H687" s="422">
        <v>314.20491333679297</v>
      </c>
      <c r="I687" s="422">
        <v>325.19109911779969</v>
      </c>
      <c r="J687" s="422">
        <v>207.3203118733783</v>
      </c>
      <c r="K687" s="423">
        <v>288.93668604047741</v>
      </c>
      <c r="L687" s="424"/>
      <c r="M687" s="421"/>
    </row>
    <row r="688" spans="1:13" ht="13.2" x14ac:dyDescent="0.25">
      <c r="A688" s="450" t="s">
        <v>1093</v>
      </c>
      <c r="B688" s="451" t="s">
        <v>426</v>
      </c>
      <c r="C688" s="452" t="s">
        <v>1795</v>
      </c>
      <c r="D688" s="453">
        <v>312.54100459887576</v>
      </c>
      <c r="E688" s="453">
        <v>323.46901175268272</v>
      </c>
      <c r="F688" s="453">
        <v>206.22242299948897</v>
      </c>
      <c r="G688" s="453">
        <v>287.40658814512005</v>
      </c>
      <c r="H688" s="422">
        <v>312.54100459887576</v>
      </c>
      <c r="I688" s="422">
        <v>323.46901175268272</v>
      </c>
      <c r="J688" s="422">
        <v>206.22242299948897</v>
      </c>
      <c r="K688" s="423">
        <v>287.40658814512005</v>
      </c>
      <c r="L688" s="424"/>
      <c r="M688" s="421"/>
    </row>
    <row r="689" spans="1:13" ht="13.2" x14ac:dyDescent="0.25">
      <c r="A689" s="450" t="s">
        <v>1094</v>
      </c>
      <c r="B689" s="451" t="s">
        <v>426</v>
      </c>
      <c r="C689" s="452" t="s">
        <v>1796</v>
      </c>
      <c r="D689" s="453">
        <v>314.99404117344329</v>
      </c>
      <c r="E689" s="453">
        <v>326.00781883685033</v>
      </c>
      <c r="F689" s="453">
        <v>207.84099828615544</v>
      </c>
      <c r="G689" s="453">
        <v>289.66235254760693</v>
      </c>
      <c r="H689" s="422">
        <v>314.99404117344329</v>
      </c>
      <c r="I689" s="422">
        <v>326.00781883685033</v>
      </c>
      <c r="J689" s="422">
        <v>207.84099828615544</v>
      </c>
      <c r="K689" s="423">
        <v>289.66235254760693</v>
      </c>
      <c r="L689" s="424"/>
      <c r="M689" s="421"/>
    </row>
    <row r="690" spans="1:13" ht="13.2" x14ac:dyDescent="0.25">
      <c r="A690" s="450" t="s">
        <v>1095</v>
      </c>
      <c r="B690" s="451" t="s">
        <v>426</v>
      </c>
      <c r="C690" s="452" t="s">
        <v>1797</v>
      </c>
      <c r="D690" s="453">
        <v>318.1270895140666</v>
      </c>
      <c r="E690" s="453">
        <v>329.25041432225072</v>
      </c>
      <c r="F690" s="453">
        <v>209.90826245524303</v>
      </c>
      <c r="G690" s="453">
        <v>292.543442455243</v>
      </c>
      <c r="H690" s="422">
        <v>318.1270895140666</v>
      </c>
      <c r="I690" s="422">
        <v>329.25041432225072</v>
      </c>
      <c r="J690" s="422">
        <v>209.90826245524303</v>
      </c>
      <c r="K690" s="423">
        <v>292.543442455243</v>
      </c>
      <c r="L690" s="424"/>
      <c r="M690" s="421"/>
    </row>
    <row r="691" spans="1:13" ht="13.2" x14ac:dyDescent="0.25">
      <c r="A691" s="450" t="s">
        <v>1096</v>
      </c>
      <c r="B691" s="451" t="s">
        <v>426</v>
      </c>
      <c r="C691" s="452" t="s">
        <v>1798</v>
      </c>
      <c r="D691" s="453">
        <v>313.03459758022092</v>
      </c>
      <c r="E691" s="453">
        <v>323.97986322987907</v>
      </c>
      <c r="F691" s="453">
        <v>206.54810807469761</v>
      </c>
      <c r="G691" s="453">
        <v>287.86048658600743</v>
      </c>
      <c r="H691" s="422">
        <v>313.03459758022092</v>
      </c>
      <c r="I691" s="422">
        <v>323.97986322987907</v>
      </c>
      <c r="J691" s="422">
        <v>206.54810807469761</v>
      </c>
      <c r="K691" s="423">
        <v>287.86048658600743</v>
      </c>
      <c r="L691" s="424"/>
      <c r="M691" s="421"/>
    </row>
    <row r="692" spans="1:13" ht="13.2" x14ac:dyDescent="0.25">
      <c r="A692" s="450" t="s">
        <v>1097</v>
      </c>
      <c r="B692" s="451" t="s">
        <v>426</v>
      </c>
      <c r="C692" s="452" t="s">
        <v>1799</v>
      </c>
      <c r="D692" s="453">
        <v>314.73681500781663</v>
      </c>
      <c r="E692" s="453">
        <v>325.74159874934867</v>
      </c>
      <c r="F692" s="453">
        <v>207.6712739864513</v>
      </c>
      <c r="G692" s="453">
        <v>289.42581240229293</v>
      </c>
      <c r="H692" s="422">
        <v>314.73681500781663</v>
      </c>
      <c r="I692" s="422">
        <v>325.74159874934867</v>
      </c>
      <c r="J692" s="422">
        <v>207.6712739864513</v>
      </c>
      <c r="K692" s="423">
        <v>289.42581240229293</v>
      </c>
      <c r="L692" s="424"/>
      <c r="M692" s="421"/>
    </row>
    <row r="693" spans="1:13" ht="13.2" x14ac:dyDescent="0.25">
      <c r="A693" s="450" t="s">
        <v>1098</v>
      </c>
      <c r="B693" s="451" t="s">
        <v>426</v>
      </c>
      <c r="C693" s="452" t="s">
        <v>1800</v>
      </c>
      <c r="D693" s="453">
        <v>327.20939597315453</v>
      </c>
      <c r="E693" s="453">
        <v>338.65028394424371</v>
      </c>
      <c r="F693" s="453">
        <v>215.90099690242647</v>
      </c>
      <c r="G693" s="453">
        <v>300.89535363964899</v>
      </c>
      <c r="H693" s="422">
        <v>327.20939597315453</v>
      </c>
      <c r="I693" s="422">
        <v>338.65028394424371</v>
      </c>
      <c r="J693" s="422">
        <v>215.90099690242647</v>
      </c>
      <c r="K693" s="423">
        <v>300.89535363964899</v>
      </c>
      <c r="L693" s="424"/>
      <c r="M693" s="421"/>
    </row>
    <row r="694" spans="1:13" ht="13.2" x14ac:dyDescent="0.25">
      <c r="A694" s="450" t="s">
        <v>1099</v>
      </c>
      <c r="B694" s="451" t="s">
        <v>426</v>
      </c>
      <c r="C694" s="452" t="s">
        <v>1800</v>
      </c>
      <c r="D694" s="453">
        <v>327.20939597315453</v>
      </c>
      <c r="E694" s="453">
        <v>338.65028394424371</v>
      </c>
      <c r="F694" s="453">
        <v>215.90099690242647</v>
      </c>
      <c r="G694" s="453">
        <v>300.89535363964899</v>
      </c>
      <c r="H694" s="422">
        <v>327.20939597315453</v>
      </c>
      <c r="I694" s="422">
        <v>338.65028394424371</v>
      </c>
      <c r="J694" s="422">
        <v>215.90099690242647</v>
      </c>
      <c r="K694" s="423">
        <v>300.89535363964899</v>
      </c>
      <c r="L694" s="424"/>
      <c r="M694" s="421"/>
    </row>
    <row r="695" spans="1:13" ht="13.2" x14ac:dyDescent="0.25">
      <c r="A695" s="450" t="s">
        <v>1100</v>
      </c>
      <c r="B695" s="451" t="s">
        <v>426</v>
      </c>
      <c r="C695" s="452" t="s">
        <v>1570</v>
      </c>
      <c r="D695" s="453">
        <v>323.40889088983056</v>
      </c>
      <c r="E695" s="453">
        <v>334.71689406779683</v>
      </c>
      <c r="F695" s="453">
        <v>213.39332797139841</v>
      </c>
      <c r="G695" s="453">
        <v>297.40048358050865</v>
      </c>
      <c r="H695" s="422">
        <v>323.40889088983056</v>
      </c>
      <c r="I695" s="422">
        <v>334.71689406779683</v>
      </c>
      <c r="J695" s="422">
        <v>213.39332797139841</v>
      </c>
      <c r="K695" s="423">
        <v>297.40048358050865</v>
      </c>
      <c r="L695" s="424"/>
      <c r="M695" s="421"/>
    </row>
    <row r="696" spans="1:13" ht="13.2" x14ac:dyDescent="0.25">
      <c r="A696" s="450" t="s">
        <v>1101</v>
      </c>
      <c r="B696" s="451" t="s">
        <v>426</v>
      </c>
      <c r="C696" s="452" t="s">
        <v>1801</v>
      </c>
      <c r="D696" s="453">
        <v>325.05942857142833</v>
      </c>
      <c r="E696" s="453">
        <v>336.42514285714282</v>
      </c>
      <c r="F696" s="453">
        <v>214.48239428571426</v>
      </c>
      <c r="G696" s="453">
        <v>298.91828571428562</v>
      </c>
      <c r="H696" s="422">
        <v>325.05942857142833</v>
      </c>
      <c r="I696" s="422">
        <v>336.42514285714282</v>
      </c>
      <c r="J696" s="422">
        <v>214.48239428571426</v>
      </c>
      <c r="K696" s="423">
        <v>298.91828571428562</v>
      </c>
      <c r="L696" s="424"/>
      <c r="M696" s="421"/>
    </row>
    <row r="697" spans="1:13" ht="13.2" x14ac:dyDescent="0.25">
      <c r="A697" s="450" t="s">
        <v>1102</v>
      </c>
      <c r="B697" s="451" t="s">
        <v>426</v>
      </c>
      <c r="C697" s="452" t="s">
        <v>1802</v>
      </c>
      <c r="D697" s="453">
        <v>317.13461077844335</v>
      </c>
      <c r="E697" s="453">
        <v>328.22323353293422</v>
      </c>
      <c r="F697" s="453">
        <v>209.25340000000006</v>
      </c>
      <c r="G697" s="453">
        <v>291.63077844311385</v>
      </c>
      <c r="H697" s="422">
        <v>317.13461077844335</v>
      </c>
      <c r="I697" s="422">
        <v>328.22323353293422</v>
      </c>
      <c r="J697" s="422">
        <v>209.25340000000006</v>
      </c>
      <c r="K697" s="423">
        <v>291.63077844311385</v>
      </c>
      <c r="L697" s="424"/>
      <c r="M697" s="421"/>
    </row>
    <row r="698" spans="1:13" ht="13.2" x14ac:dyDescent="0.25">
      <c r="A698" s="450" t="s">
        <v>1103</v>
      </c>
      <c r="B698" s="451" t="s">
        <v>426</v>
      </c>
      <c r="C698" s="452" t="s">
        <v>1803</v>
      </c>
      <c r="D698" s="453">
        <v>324.12841976620626</v>
      </c>
      <c r="E698" s="453">
        <v>335.46158129649319</v>
      </c>
      <c r="F698" s="453">
        <v>213.86809123804468</v>
      </c>
      <c r="G698" s="453">
        <v>298.06214824654631</v>
      </c>
      <c r="H698" s="422">
        <v>324.12841976620626</v>
      </c>
      <c r="I698" s="422">
        <v>335.46158129649319</v>
      </c>
      <c r="J698" s="422">
        <v>213.86809123804468</v>
      </c>
      <c r="K698" s="423">
        <v>298.06214824654631</v>
      </c>
      <c r="L698" s="424"/>
      <c r="M698" s="421"/>
    </row>
    <row r="699" spans="1:13" ht="13.2" x14ac:dyDescent="0.25">
      <c r="A699" s="450" t="s">
        <v>1104</v>
      </c>
      <c r="B699" s="451" t="s">
        <v>426</v>
      </c>
      <c r="C699" s="452" t="s">
        <v>1804</v>
      </c>
      <c r="D699" s="453">
        <v>326.34262790697693</v>
      </c>
      <c r="E699" s="453">
        <v>337.75320930232579</v>
      </c>
      <c r="F699" s="453">
        <v>215.329081511628</v>
      </c>
      <c r="G699" s="453">
        <v>300.09829069767449</v>
      </c>
      <c r="H699" s="422">
        <v>326.34262790697693</v>
      </c>
      <c r="I699" s="422">
        <v>337.75320930232579</v>
      </c>
      <c r="J699" s="422">
        <v>215.329081511628</v>
      </c>
      <c r="K699" s="423">
        <v>300.09829069767449</v>
      </c>
      <c r="L699" s="424"/>
      <c r="M699" s="421"/>
    </row>
    <row r="700" spans="1:13" ht="13.2" x14ac:dyDescent="0.25">
      <c r="A700" s="450" t="s">
        <v>1105</v>
      </c>
      <c r="B700" s="451" t="s">
        <v>426</v>
      </c>
      <c r="C700" s="452" t="s">
        <v>1805</v>
      </c>
      <c r="D700" s="453">
        <v>326.83236800836374</v>
      </c>
      <c r="E700" s="453">
        <v>338.26007318348138</v>
      </c>
      <c r="F700" s="453">
        <v>215.65222435964449</v>
      </c>
      <c r="G700" s="453">
        <v>300.54864610559321</v>
      </c>
      <c r="H700" s="422">
        <v>326.83236800836374</v>
      </c>
      <c r="I700" s="422">
        <v>338.26007318348138</v>
      </c>
      <c r="J700" s="422">
        <v>215.65222435964449</v>
      </c>
      <c r="K700" s="423">
        <v>300.54864610559321</v>
      </c>
      <c r="L700" s="424"/>
      <c r="M700" s="421"/>
    </row>
    <row r="701" spans="1:13" ht="13.2" x14ac:dyDescent="0.25">
      <c r="A701" s="450" t="s">
        <v>1106</v>
      </c>
      <c r="B701" s="451" t="s">
        <v>426</v>
      </c>
      <c r="C701" s="452" t="s">
        <v>1806</v>
      </c>
      <c r="D701" s="453">
        <v>323.01683235763716</v>
      </c>
      <c r="E701" s="453">
        <v>334.31112719531677</v>
      </c>
      <c r="F701" s="453">
        <v>213.13463788185214</v>
      </c>
      <c r="G701" s="453">
        <v>297.03995423097399</v>
      </c>
      <c r="H701" s="422">
        <v>323.01683235763716</v>
      </c>
      <c r="I701" s="422">
        <v>334.31112719531677</v>
      </c>
      <c r="J701" s="422">
        <v>213.13463788185214</v>
      </c>
      <c r="K701" s="423">
        <v>297.03995423097399</v>
      </c>
      <c r="L701" s="424"/>
      <c r="M701" s="421"/>
    </row>
    <row r="702" spans="1:13" ht="13.2" x14ac:dyDescent="0.25">
      <c r="A702" s="450" t="s">
        <v>1107</v>
      </c>
      <c r="B702" s="451" t="s">
        <v>427</v>
      </c>
      <c r="C702" s="452" t="s">
        <v>1807</v>
      </c>
      <c r="D702" s="453">
        <v>301.54007235142114</v>
      </c>
      <c r="E702" s="453">
        <v>312.08343152454773</v>
      </c>
      <c r="F702" s="453">
        <v>198.96373095607228</v>
      </c>
      <c r="G702" s="453">
        <v>277.29034625322987</v>
      </c>
      <c r="H702" s="422">
        <v>301.54007235142114</v>
      </c>
      <c r="I702" s="422">
        <v>312.08343152454773</v>
      </c>
      <c r="J702" s="422">
        <v>198.96373095607228</v>
      </c>
      <c r="K702" s="423">
        <v>277.29034625322987</v>
      </c>
      <c r="L702" s="424"/>
      <c r="M702" s="421"/>
    </row>
    <row r="703" spans="1:13" ht="13.2" x14ac:dyDescent="0.25">
      <c r="A703" s="450" t="s">
        <v>1108</v>
      </c>
      <c r="B703" s="451" t="s">
        <v>427</v>
      </c>
      <c r="C703" s="452" t="s">
        <v>1808</v>
      </c>
      <c r="D703" s="453">
        <v>303.01219638242884</v>
      </c>
      <c r="E703" s="453">
        <v>313.60702842377259</v>
      </c>
      <c r="F703" s="453">
        <v>199.93507545219634</v>
      </c>
      <c r="G703" s="453">
        <v>278.64408268733848</v>
      </c>
      <c r="H703" s="422">
        <v>303.01219638242884</v>
      </c>
      <c r="I703" s="422">
        <v>313.60702842377259</v>
      </c>
      <c r="J703" s="422">
        <v>199.93507545219634</v>
      </c>
      <c r="K703" s="423">
        <v>278.64408268733848</v>
      </c>
      <c r="L703" s="424"/>
      <c r="M703" s="421"/>
    </row>
    <row r="704" spans="1:13" ht="13.2" x14ac:dyDescent="0.25">
      <c r="A704" s="450" t="s">
        <v>1109</v>
      </c>
      <c r="B704" s="451" t="s">
        <v>427</v>
      </c>
      <c r="C704" s="452" t="s">
        <v>1809</v>
      </c>
      <c r="D704" s="453">
        <v>314.58823281485189</v>
      </c>
      <c r="E704" s="453">
        <v>325.58782137481182</v>
      </c>
      <c r="F704" s="453">
        <v>207.57323571500243</v>
      </c>
      <c r="G704" s="453">
        <v>289.28917912694419</v>
      </c>
      <c r="H704" s="422">
        <v>314.58823281485189</v>
      </c>
      <c r="I704" s="422">
        <v>325.58782137481182</v>
      </c>
      <c r="J704" s="422">
        <v>207.57323571500243</v>
      </c>
      <c r="K704" s="423">
        <v>289.28917912694419</v>
      </c>
      <c r="L704" s="424"/>
      <c r="M704" s="421"/>
    </row>
    <row r="705" spans="1:13" ht="13.2" x14ac:dyDescent="0.25">
      <c r="A705" s="450" t="s">
        <v>1110</v>
      </c>
      <c r="B705" s="451" t="s">
        <v>427</v>
      </c>
      <c r="C705" s="452" t="s">
        <v>1809</v>
      </c>
      <c r="D705" s="453">
        <v>314.58823281485189</v>
      </c>
      <c r="E705" s="453">
        <v>325.58782137481182</v>
      </c>
      <c r="F705" s="453">
        <v>207.57323571500243</v>
      </c>
      <c r="G705" s="453">
        <v>289.28917912694419</v>
      </c>
      <c r="H705" s="422">
        <v>314.58823281485189</v>
      </c>
      <c r="I705" s="422">
        <v>325.58782137481182</v>
      </c>
      <c r="J705" s="422">
        <v>207.57323571500243</v>
      </c>
      <c r="K705" s="423">
        <v>289.28917912694419</v>
      </c>
      <c r="L705" s="424"/>
      <c r="M705" s="421"/>
    </row>
    <row r="706" spans="1:13" ht="13.2" x14ac:dyDescent="0.25">
      <c r="A706" s="450" t="s">
        <v>1111</v>
      </c>
      <c r="B706" s="451" t="s">
        <v>427</v>
      </c>
      <c r="C706" s="452" t="s">
        <v>1549</v>
      </c>
      <c r="D706" s="453">
        <v>302.99435093167688</v>
      </c>
      <c r="E706" s="453">
        <v>313.58855900621109</v>
      </c>
      <c r="F706" s="453">
        <v>199.9233005745341</v>
      </c>
      <c r="G706" s="453">
        <v>278.62767236024825</v>
      </c>
      <c r="H706" s="422">
        <v>302.99435093167688</v>
      </c>
      <c r="I706" s="422">
        <v>313.58855900621109</v>
      </c>
      <c r="J706" s="422">
        <v>199.9233005745341</v>
      </c>
      <c r="K706" s="423">
        <v>278.62767236024825</v>
      </c>
      <c r="L706" s="424"/>
      <c r="M706" s="421"/>
    </row>
    <row r="707" spans="1:13" ht="13.2" x14ac:dyDescent="0.25">
      <c r="A707" s="450" t="s">
        <v>1112</v>
      </c>
      <c r="B707" s="451" t="s">
        <v>427</v>
      </c>
      <c r="C707" s="452" t="s">
        <v>1784</v>
      </c>
      <c r="D707" s="453">
        <v>303.22466736292427</v>
      </c>
      <c r="E707" s="453">
        <v>313.82692845953005</v>
      </c>
      <c r="F707" s="453">
        <v>200.07526915404702</v>
      </c>
      <c r="G707" s="453">
        <v>278.83946684073106</v>
      </c>
      <c r="H707" s="422">
        <v>303.22466736292427</v>
      </c>
      <c r="I707" s="422">
        <v>313.82692845953005</v>
      </c>
      <c r="J707" s="422">
        <v>200.07526915404702</v>
      </c>
      <c r="K707" s="423">
        <v>278.83946684073106</v>
      </c>
      <c r="L707" s="424"/>
      <c r="M707" s="421"/>
    </row>
    <row r="708" spans="1:13" ht="13.2" x14ac:dyDescent="0.25">
      <c r="A708" s="450" t="s">
        <v>1113</v>
      </c>
      <c r="B708" s="451" t="s">
        <v>427</v>
      </c>
      <c r="C708" s="452" t="s">
        <v>1810</v>
      </c>
      <c r="D708" s="453">
        <v>298.56533159268923</v>
      </c>
      <c r="E708" s="453">
        <v>309.00467885117496</v>
      </c>
      <c r="F708" s="453">
        <v>197.00092211488251</v>
      </c>
      <c r="G708" s="453">
        <v>274.55483289817226</v>
      </c>
      <c r="H708" s="422">
        <v>298.56533159268923</v>
      </c>
      <c r="I708" s="422">
        <v>309.00467885117496</v>
      </c>
      <c r="J708" s="422">
        <v>197.00092211488251</v>
      </c>
      <c r="K708" s="423">
        <v>274.55483289817226</v>
      </c>
      <c r="L708" s="424"/>
      <c r="M708" s="421"/>
    </row>
    <row r="709" spans="1:13" ht="13.2" x14ac:dyDescent="0.25">
      <c r="A709" s="450" t="s">
        <v>1114</v>
      </c>
      <c r="B709" s="451" t="s">
        <v>427</v>
      </c>
      <c r="C709" s="452" t="s">
        <v>1811</v>
      </c>
      <c r="D709" s="453">
        <v>304.52009548521016</v>
      </c>
      <c r="E709" s="453">
        <v>315.16765127140633</v>
      </c>
      <c r="F709" s="453">
        <v>200.93002524130776</v>
      </c>
      <c r="G709" s="453">
        <v>280.03071717695906</v>
      </c>
      <c r="H709" s="422">
        <v>304.52009548521016</v>
      </c>
      <c r="I709" s="422">
        <v>315.16765127140633</v>
      </c>
      <c r="J709" s="422">
        <v>200.93002524130776</v>
      </c>
      <c r="K709" s="423">
        <v>280.03071717695906</v>
      </c>
      <c r="L709" s="424"/>
      <c r="M709" s="421"/>
    </row>
    <row r="710" spans="1:13" ht="13.2" x14ac:dyDescent="0.25">
      <c r="A710" s="450" t="s">
        <v>1115</v>
      </c>
      <c r="B710" s="451" t="s">
        <v>427</v>
      </c>
      <c r="C710" s="452" t="s">
        <v>1812</v>
      </c>
      <c r="D710" s="453">
        <v>296.51989276139409</v>
      </c>
      <c r="E710" s="453">
        <v>306.88772117962463</v>
      </c>
      <c r="F710" s="453">
        <v>195.65129008042902</v>
      </c>
      <c r="G710" s="453">
        <v>272.67388739946381</v>
      </c>
      <c r="H710" s="422">
        <v>296.51989276139409</v>
      </c>
      <c r="I710" s="422">
        <v>306.88772117962463</v>
      </c>
      <c r="J710" s="422">
        <v>195.65129008042902</v>
      </c>
      <c r="K710" s="423">
        <v>272.67388739946381</v>
      </c>
      <c r="L710" s="424"/>
      <c r="M710" s="421"/>
    </row>
    <row r="711" spans="1:13" ht="13.2" x14ac:dyDescent="0.25">
      <c r="A711" s="450" t="s">
        <v>1116</v>
      </c>
      <c r="B711" s="451" t="s">
        <v>427</v>
      </c>
      <c r="C711" s="452" t="s">
        <v>1813</v>
      </c>
      <c r="D711" s="453">
        <v>306.85033720930238</v>
      </c>
      <c r="E711" s="453">
        <v>317.57936997885838</v>
      </c>
      <c r="F711" s="453">
        <v>202.46757739429179</v>
      </c>
      <c r="G711" s="453">
        <v>282.1735618393235</v>
      </c>
      <c r="H711" s="422">
        <v>306.85033720930238</v>
      </c>
      <c r="I711" s="422">
        <v>317.57936997885838</v>
      </c>
      <c r="J711" s="422">
        <v>202.46757739429179</v>
      </c>
      <c r="K711" s="423">
        <v>282.1735618393235</v>
      </c>
      <c r="L711" s="424"/>
      <c r="M711" s="421"/>
    </row>
    <row r="712" spans="1:13" ht="13.2" x14ac:dyDescent="0.25">
      <c r="A712" s="450" t="s">
        <v>1117</v>
      </c>
      <c r="B712" s="451" t="s">
        <v>427</v>
      </c>
      <c r="C712" s="452" t="s">
        <v>1814</v>
      </c>
      <c r="D712" s="453">
        <v>310.96371428571427</v>
      </c>
      <c r="E712" s="453">
        <v>321.8365714285714</v>
      </c>
      <c r="F712" s="453">
        <v>205.1816871428571</v>
      </c>
      <c r="G712" s="453">
        <v>285.95614285714277</v>
      </c>
      <c r="H712" s="422">
        <v>310.96371428571427</v>
      </c>
      <c r="I712" s="422">
        <v>321.8365714285714</v>
      </c>
      <c r="J712" s="422">
        <v>205.1816871428571</v>
      </c>
      <c r="K712" s="423">
        <v>285.95614285714277</v>
      </c>
      <c r="L712" s="424"/>
      <c r="M712" s="421"/>
    </row>
    <row r="713" spans="1:13" ht="13.2" x14ac:dyDescent="0.25">
      <c r="A713" s="450" t="s">
        <v>1118</v>
      </c>
      <c r="B713" s="451" t="s">
        <v>427</v>
      </c>
      <c r="C713" s="452" t="s">
        <v>1814</v>
      </c>
      <c r="D713" s="453">
        <v>310.96371428571427</v>
      </c>
      <c r="E713" s="453">
        <v>321.8365714285714</v>
      </c>
      <c r="F713" s="453">
        <v>205.1816871428571</v>
      </c>
      <c r="G713" s="453">
        <v>285.95614285714277</v>
      </c>
      <c r="H713" s="422">
        <v>310.96371428571427</v>
      </c>
      <c r="I713" s="422">
        <v>321.8365714285714</v>
      </c>
      <c r="J713" s="422">
        <v>205.1816871428571</v>
      </c>
      <c r="K713" s="423">
        <v>285.95614285714277</v>
      </c>
      <c r="L713" s="424"/>
      <c r="M713" s="421"/>
    </row>
    <row r="714" spans="1:13" ht="13.2" x14ac:dyDescent="0.25">
      <c r="A714" s="450" t="s">
        <v>1119</v>
      </c>
      <c r="B714" s="451" t="s">
        <v>427</v>
      </c>
      <c r="C714" s="452" t="s">
        <v>1815</v>
      </c>
      <c r="D714" s="453">
        <v>302.34773624091372</v>
      </c>
      <c r="E714" s="453">
        <v>312.91933541017647</v>
      </c>
      <c r="F714" s="453">
        <v>199.49664792315676</v>
      </c>
      <c r="G714" s="453">
        <v>278.03305815160951</v>
      </c>
      <c r="H714" s="422">
        <v>302.34773624091372</v>
      </c>
      <c r="I714" s="422">
        <v>312.91933541017647</v>
      </c>
      <c r="J714" s="422">
        <v>199.49664792315676</v>
      </c>
      <c r="K714" s="423">
        <v>278.03305815160951</v>
      </c>
      <c r="L714" s="424"/>
      <c r="M714" s="421"/>
    </row>
    <row r="715" spans="1:13" ht="13.2" x14ac:dyDescent="0.25">
      <c r="A715" s="450" t="s">
        <v>1120</v>
      </c>
      <c r="B715" s="451" t="s">
        <v>427</v>
      </c>
      <c r="C715" s="452" t="s">
        <v>1816</v>
      </c>
      <c r="D715" s="453">
        <v>301.03542857142844</v>
      </c>
      <c r="E715" s="453">
        <v>311.56114285714278</v>
      </c>
      <c r="F715" s="453">
        <v>198.63075428571426</v>
      </c>
      <c r="G715" s="453">
        <v>276.82628571428569</v>
      </c>
      <c r="H715" s="422">
        <v>301.03542857142844</v>
      </c>
      <c r="I715" s="422">
        <v>311.56114285714278</v>
      </c>
      <c r="J715" s="422">
        <v>198.63075428571426</v>
      </c>
      <c r="K715" s="423">
        <v>276.82628571428569</v>
      </c>
      <c r="L715" s="424"/>
      <c r="M715" s="421"/>
    </row>
    <row r="716" spans="1:13" ht="13.2" x14ac:dyDescent="0.25">
      <c r="A716" s="450" t="s">
        <v>1121</v>
      </c>
      <c r="B716" s="451" t="s">
        <v>427</v>
      </c>
      <c r="C716" s="452" t="s">
        <v>1817</v>
      </c>
      <c r="D716" s="453">
        <v>305.27071075268833</v>
      </c>
      <c r="E716" s="453">
        <v>315.94451182795711</v>
      </c>
      <c r="F716" s="453">
        <v>201.42530009139787</v>
      </c>
      <c r="G716" s="453">
        <v>280.72096827956995</v>
      </c>
      <c r="H716" s="422">
        <v>305.27071075268833</v>
      </c>
      <c r="I716" s="422">
        <v>315.94451182795711</v>
      </c>
      <c r="J716" s="422">
        <v>201.42530009139787</v>
      </c>
      <c r="K716" s="423">
        <v>280.72096827956995</v>
      </c>
      <c r="L716" s="424"/>
      <c r="M716" s="421"/>
    </row>
    <row r="717" spans="1:13" ht="13.2" x14ac:dyDescent="0.25">
      <c r="A717" s="450" t="s">
        <v>1122</v>
      </c>
      <c r="B717" s="451" t="s">
        <v>427</v>
      </c>
      <c r="C717" s="452" t="s">
        <v>1818</v>
      </c>
      <c r="D717" s="453">
        <v>296.36384039625756</v>
      </c>
      <c r="E717" s="453">
        <v>306.72621243808476</v>
      </c>
      <c r="F717" s="453">
        <v>195.54832280132086</v>
      </c>
      <c r="G717" s="453">
        <v>272.53038470005509</v>
      </c>
      <c r="H717" s="422">
        <v>296.36384039625756</v>
      </c>
      <c r="I717" s="422">
        <v>306.72621243808476</v>
      </c>
      <c r="J717" s="422">
        <v>195.54832280132086</v>
      </c>
      <c r="K717" s="423">
        <v>272.53038470005509</v>
      </c>
      <c r="L717" s="424"/>
      <c r="M717" s="421"/>
    </row>
    <row r="718" spans="1:13" ht="13.2" x14ac:dyDescent="0.25">
      <c r="A718" s="450" t="s">
        <v>1123</v>
      </c>
      <c r="B718" s="451" t="s">
        <v>427</v>
      </c>
      <c r="C718" s="452" t="s">
        <v>1819</v>
      </c>
      <c r="D718" s="453">
        <v>307.57248459086071</v>
      </c>
      <c r="E718" s="453">
        <v>318.32676726886285</v>
      </c>
      <c r="F718" s="453">
        <v>202.94406841657803</v>
      </c>
      <c r="G718" s="453">
        <v>282.8376344314558</v>
      </c>
      <c r="H718" s="422">
        <v>307.57248459086071</v>
      </c>
      <c r="I718" s="422">
        <v>318.32676726886285</v>
      </c>
      <c r="J718" s="422">
        <v>202.94406841657803</v>
      </c>
      <c r="K718" s="423">
        <v>282.8376344314558</v>
      </c>
      <c r="L718" s="424"/>
      <c r="M718" s="421"/>
    </row>
    <row r="719" spans="1:13" ht="13.2" x14ac:dyDescent="0.25">
      <c r="A719" s="450" t="s">
        <v>1124</v>
      </c>
      <c r="B719" s="451" t="s">
        <v>427</v>
      </c>
      <c r="C719" s="452" t="s">
        <v>1819</v>
      </c>
      <c r="D719" s="453">
        <v>307.57248459086071</v>
      </c>
      <c r="E719" s="453">
        <v>318.32676726886285</v>
      </c>
      <c r="F719" s="453">
        <v>202.94406841657803</v>
      </c>
      <c r="G719" s="453">
        <v>282.8376344314558</v>
      </c>
      <c r="H719" s="422">
        <v>307.57248459086071</v>
      </c>
      <c r="I719" s="422">
        <v>318.32676726886285</v>
      </c>
      <c r="J719" s="422">
        <v>202.94406841657803</v>
      </c>
      <c r="K719" s="423">
        <v>282.8376344314558</v>
      </c>
      <c r="L719" s="424"/>
      <c r="M719" s="421"/>
    </row>
    <row r="720" spans="1:13" ht="13.2" x14ac:dyDescent="0.25">
      <c r="A720" s="450" t="s">
        <v>1125</v>
      </c>
      <c r="B720" s="451" t="s">
        <v>427</v>
      </c>
      <c r="C720" s="452" t="s">
        <v>1820</v>
      </c>
      <c r="D720" s="453">
        <v>299.38913241525444</v>
      </c>
      <c r="E720" s="453">
        <v>309.85728389830524</v>
      </c>
      <c r="F720" s="453">
        <v>197.54448663665261</v>
      </c>
      <c r="G720" s="453">
        <v>275.3123840042374</v>
      </c>
      <c r="H720" s="422">
        <v>299.38913241525444</v>
      </c>
      <c r="I720" s="422">
        <v>309.85728389830524</v>
      </c>
      <c r="J720" s="422">
        <v>197.54448663665261</v>
      </c>
      <c r="K720" s="423">
        <v>275.3123840042374</v>
      </c>
      <c r="L720" s="424"/>
      <c r="M720" s="421"/>
    </row>
    <row r="721" spans="1:13" ht="13.2" x14ac:dyDescent="0.25">
      <c r="A721" s="450" t="s">
        <v>1126</v>
      </c>
      <c r="B721" s="451" t="s">
        <v>427</v>
      </c>
      <c r="C721" s="452" t="s">
        <v>1821</v>
      </c>
      <c r="D721" s="453">
        <v>298.09371428571444</v>
      </c>
      <c r="E721" s="453">
        <v>308.51657142857158</v>
      </c>
      <c r="F721" s="453">
        <v>196.68973714285715</v>
      </c>
      <c r="G721" s="453">
        <v>274.12114285714296</v>
      </c>
      <c r="H721" s="422">
        <v>298.09371428571444</v>
      </c>
      <c r="I721" s="422">
        <v>308.51657142857158</v>
      </c>
      <c r="J721" s="422">
        <v>196.68973714285715</v>
      </c>
      <c r="K721" s="423">
        <v>274.12114285714296</v>
      </c>
      <c r="L721" s="424"/>
      <c r="M721" s="421"/>
    </row>
    <row r="722" spans="1:13" ht="13.2" x14ac:dyDescent="0.25">
      <c r="A722" s="450" t="s">
        <v>1127</v>
      </c>
      <c r="B722" s="451" t="s">
        <v>427</v>
      </c>
      <c r="C722" s="452" t="s">
        <v>1822</v>
      </c>
      <c r="D722" s="453">
        <v>312.06685714285715</v>
      </c>
      <c r="E722" s="453">
        <v>322.97828571428579</v>
      </c>
      <c r="F722" s="453">
        <v>205.90956857142862</v>
      </c>
      <c r="G722" s="453">
        <v>286.97057142857142</v>
      </c>
      <c r="H722" s="422">
        <v>312.06685714285715</v>
      </c>
      <c r="I722" s="422">
        <v>322.97828571428579</v>
      </c>
      <c r="J722" s="422">
        <v>205.90956857142862</v>
      </c>
      <c r="K722" s="423">
        <v>286.97057142857142</v>
      </c>
      <c r="L722" s="424"/>
      <c r="M722" s="421"/>
    </row>
    <row r="723" spans="1:13" ht="13.2" x14ac:dyDescent="0.25">
      <c r="A723" s="450" t="s">
        <v>1128</v>
      </c>
      <c r="B723" s="451" t="s">
        <v>427</v>
      </c>
      <c r="C723" s="452" t="s">
        <v>1822</v>
      </c>
      <c r="D723" s="453">
        <v>312.06685714285715</v>
      </c>
      <c r="E723" s="453">
        <v>322.97828571428579</v>
      </c>
      <c r="F723" s="453">
        <v>205.90956857142862</v>
      </c>
      <c r="G723" s="453">
        <v>286.97057142857142</v>
      </c>
      <c r="H723" s="422">
        <v>312.06685714285715</v>
      </c>
      <c r="I723" s="422">
        <v>322.97828571428579</v>
      </c>
      <c r="J723" s="422">
        <v>205.90956857142862</v>
      </c>
      <c r="K723" s="423">
        <v>286.97057142857142</v>
      </c>
      <c r="L723" s="424"/>
      <c r="M723" s="421"/>
    </row>
    <row r="724" spans="1:13" ht="13.2" x14ac:dyDescent="0.25">
      <c r="A724" s="450" t="s">
        <v>1129</v>
      </c>
      <c r="B724" s="451" t="s">
        <v>427</v>
      </c>
      <c r="C724" s="452" t="s">
        <v>1822</v>
      </c>
      <c r="D724" s="453">
        <v>312.06685714285715</v>
      </c>
      <c r="E724" s="453">
        <v>322.97828571428579</v>
      </c>
      <c r="F724" s="453">
        <v>205.90956857142862</v>
      </c>
      <c r="G724" s="453">
        <v>286.97057142857142</v>
      </c>
      <c r="H724" s="422">
        <v>312.06685714285715</v>
      </c>
      <c r="I724" s="422">
        <v>322.97828571428579</v>
      </c>
      <c r="J724" s="422">
        <v>205.90956857142862</v>
      </c>
      <c r="K724" s="423">
        <v>286.97057142857142</v>
      </c>
      <c r="L724" s="424"/>
      <c r="M724" s="421"/>
    </row>
    <row r="725" spans="1:13" ht="13.2" x14ac:dyDescent="0.25">
      <c r="A725" s="450" t="s">
        <v>1130</v>
      </c>
      <c r="B725" s="451" t="s">
        <v>427</v>
      </c>
      <c r="C725" s="452" t="s">
        <v>1582</v>
      </c>
      <c r="D725" s="453">
        <v>305.74564039155075</v>
      </c>
      <c r="E725" s="453">
        <v>316.43604739824826</v>
      </c>
      <c r="F725" s="453">
        <v>201.73867062339002</v>
      </c>
      <c r="G725" s="453">
        <v>281.15770427614638</v>
      </c>
      <c r="H725" s="422">
        <v>305.74564039155075</v>
      </c>
      <c r="I725" s="422">
        <v>316.43604739824826</v>
      </c>
      <c r="J725" s="422">
        <v>201.73867062339002</v>
      </c>
      <c r="K725" s="423">
        <v>281.15770427614638</v>
      </c>
      <c r="L725" s="424"/>
      <c r="M725" s="421"/>
    </row>
    <row r="726" spans="1:13" ht="13.2" x14ac:dyDescent="0.25">
      <c r="A726" s="450" t="s">
        <v>1131</v>
      </c>
      <c r="B726" s="451" t="s">
        <v>427</v>
      </c>
      <c r="C726" s="452" t="s">
        <v>1823</v>
      </c>
      <c r="D726" s="453">
        <v>310.73609644670029</v>
      </c>
      <c r="E726" s="453">
        <v>321.60099492385774</v>
      </c>
      <c r="F726" s="453">
        <v>205.03149916243652</v>
      </c>
      <c r="G726" s="453">
        <v>285.74682994923859</v>
      </c>
      <c r="H726" s="422">
        <v>310.73609644670029</v>
      </c>
      <c r="I726" s="422">
        <v>321.60099492385774</v>
      </c>
      <c r="J726" s="422">
        <v>205.03149916243652</v>
      </c>
      <c r="K726" s="423">
        <v>285.74682994923859</v>
      </c>
      <c r="L726" s="424"/>
      <c r="M726" s="421"/>
    </row>
    <row r="727" spans="1:13" ht="13.2" x14ac:dyDescent="0.25">
      <c r="A727" s="450" t="s">
        <v>1132</v>
      </c>
      <c r="B727" s="451" t="s">
        <v>427</v>
      </c>
      <c r="C727" s="452" t="s">
        <v>1824</v>
      </c>
      <c r="D727" s="453">
        <v>304.44816496945015</v>
      </c>
      <c r="E727" s="453">
        <v>315.09320570264771</v>
      </c>
      <c r="F727" s="453">
        <v>200.88256367617115</v>
      </c>
      <c r="G727" s="453">
        <v>279.96457128309578</v>
      </c>
      <c r="H727" s="422">
        <v>304.44816496945015</v>
      </c>
      <c r="I727" s="422">
        <v>315.09320570264771</v>
      </c>
      <c r="J727" s="422">
        <v>200.88256367617115</v>
      </c>
      <c r="K727" s="423">
        <v>279.96457128309578</v>
      </c>
      <c r="L727" s="424"/>
      <c r="M727" s="421"/>
    </row>
    <row r="728" spans="1:13" ht="13.2" x14ac:dyDescent="0.25">
      <c r="A728" s="450" t="s">
        <v>1133</v>
      </c>
      <c r="B728" s="451" t="s">
        <v>427</v>
      </c>
      <c r="C728" s="452" t="s">
        <v>1825</v>
      </c>
      <c r="D728" s="453">
        <v>309.26586605316959</v>
      </c>
      <c r="E728" s="453">
        <v>320.07935787321054</v>
      </c>
      <c r="F728" s="453">
        <v>204.06140413599175</v>
      </c>
      <c r="G728" s="453">
        <v>284.39483486707553</v>
      </c>
      <c r="H728" s="422">
        <v>309.26586605316959</v>
      </c>
      <c r="I728" s="422">
        <v>320.07935787321054</v>
      </c>
      <c r="J728" s="422">
        <v>204.06140413599175</v>
      </c>
      <c r="K728" s="423">
        <v>284.39483486707553</v>
      </c>
      <c r="L728" s="424"/>
      <c r="M728" s="421"/>
    </row>
    <row r="729" spans="1:13" ht="13.2" x14ac:dyDescent="0.25">
      <c r="A729" s="450" t="s">
        <v>1134</v>
      </c>
      <c r="B729" s="451" t="s">
        <v>427</v>
      </c>
      <c r="C729" s="452" t="s">
        <v>1825</v>
      </c>
      <c r="D729" s="453">
        <v>309.26586605316959</v>
      </c>
      <c r="E729" s="453">
        <v>320.07935787321054</v>
      </c>
      <c r="F729" s="453">
        <v>204.06140413599175</v>
      </c>
      <c r="G729" s="453">
        <v>284.39483486707553</v>
      </c>
      <c r="H729" s="422">
        <v>309.26586605316959</v>
      </c>
      <c r="I729" s="422">
        <v>320.07935787321054</v>
      </c>
      <c r="J729" s="422">
        <v>204.06140413599175</v>
      </c>
      <c r="K729" s="423">
        <v>284.39483486707553</v>
      </c>
      <c r="L729" s="424"/>
      <c r="M729" s="421"/>
    </row>
    <row r="730" spans="1:13" ht="13.2" x14ac:dyDescent="0.25">
      <c r="A730" s="450" t="s">
        <v>1135</v>
      </c>
      <c r="B730" s="451" t="s">
        <v>427</v>
      </c>
      <c r="C730" s="452" t="s">
        <v>1826</v>
      </c>
      <c r="D730" s="453">
        <v>299.61676947203347</v>
      </c>
      <c r="E730" s="453">
        <v>310.09288029273387</v>
      </c>
      <c r="F730" s="453">
        <v>197.69468729743855</v>
      </c>
      <c r="G730" s="453">
        <v>275.5217145844224</v>
      </c>
      <c r="H730" s="422">
        <v>299.61676947203347</v>
      </c>
      <c r="I730" s="422">
        <v>310.09288029273387</v>
      </c>
      <c r="J730" s="422">
        <v>197.69468729743855</v>
      </c>
      <c r="K730" s="423">
        <v>275.5217145844224</v>
      </c>
      <c r="L730" s="424"/>
      <c r="M730" s="421"/>
    </row>
    <row r="731" spans="1:13" ht="13.2" x14ac:dyDescent="0.25">
      <c r="A731" s="450" t="s">
        <v>1136</v>
      </c>
      <c r="B731" s="451" t="s">
        <v>427</v>
      </c>
      <c r="C731" s="452" t="s">
        <v>1827</v>
      </c>
      <c r="D731" s="453">
        <v>304.84953476482622</v>
      </c>
      <c r="E731" s="453">
        <v>315.50860940695293</v>
      </c>
      <c r="F731" s="453">
        <v>201.14739757157463</v>
      </c>
      <c r="G731" s="453">
        <v>280.33366308793461</v>
      </c>
      <c r="H731" s="422">
        <v>304.84953476482622</v>
      </c>
      <c r="I731" s="422">
        <v>315.50860940695293</v>
      </c>
      <c r="J731" s="422">
        <v>201.14739757157463</v>
      </c>
      <c r="K731" s="423">
        <v>280.33366308793461</v>
      </c>
      <c r="L731" s="424"/>
      <c r="M731" s="421"/>
    </row>
    <row r="732" spans="1:13" ht="13.2" x14ac:dyDescent="0.25">
      <c r="A732" s="450" t="s">
        <v>1137</v>
      </c>
      <c r="B732" s="451" t="s">
        <v>427</v>
      </c>
      <c r="C732" s="452" t="s">
        <v>1828</v>
      </c>
      <c r="D732" s="453">
        <v>305.50161558715115</v>
      </c>
      <c r="E732" s="453">
        <v>316.18349025803064</v>
      </c>
      <c r="F732" s="453">
        <v>201.5776569141654</v>
      </c>
      <c r="G732" s="453">
        <v>280.93330384412855</v>
      </c>
      <c r="H732" s="422">
        <v>305.50161558715115</v>
      </c>
      <c r="I732" s="422">
        <v>316.18349025803064</v>
      </c>
      <c r="J732" s="422">
        <v>201.5776569141654</v>
      </c>
      <c r="K732" s="423">
        <v>280.93330384412855</v>
      </c>
      <c r="L732" s="424"/>
      <c r="M732" s="421"/>
    </row>
    <row r="733" spans="1:13" ht="13.2" x14ac:dyDescent="0.25">
      <c r="A733" s="450" t="s">
        <v>1138</v>
      </c>
      <c r="B733" s="451" t="s">
        <v>427</v>
      </c>
      <c r="C733" s="452" t="s">
        <v>1829</v>
      </c>
      <c r="D733" s="453">
        <v>310.49549354005171</v>
      </c>
      <c r="E733" s="453">
        <v>321.35197932816533</v>
      </c>
      <c r="F733" s="453">
        <v>204.87274330749366</v>
      </c>
      <c r="G733" s="453">
        <v>285.5255762273901</v>
      </c>
      <c r="H733" s="422">
        <v>310.49549354005171</v>
      </c>
      <c r="I733" s="422">
        <v>321.35197932816533</v>
      </c>
      <c r="J733" s="422">
        <v>204.87274330749366</v>
      </c>
      <c r="K733" s="423">
        <v>285.5255762273901</v>
      </c>
      <c r="L733" s="424"/>
      <c r="M733" s="421"/>
    </row>
    <row r="734" spans="1:13" ht="13.2" x14ac:dyDescent="0.25">
      <c r="A734" s="450" t="s">
        <v>1139</v>
      </c>
      <c r="B734" s="451" t="s">
        <v>427</v>
      </c>
      <c r="C734" s="452" t="s">
        <v>1829</v>
      </c>
      <c r="D734" s="453">
        <v>310.49549354005171</v>
      </c>
      <c r="E734" s="453">
        <v>321.35197932816533</v>
      </c>
      <c r="F734" s="453">
        <v>204.87274330749366</v>
      </c>
      <c r="G734" s="453">
        <v>285.5255762273901</v>
      </c>
      <c r="H734" s="422">
        <v>310.49549354005171</v>
      </c>
      <c r="I734" s="422">
        <v>321.35197932816533</v>
      </c>
      <c r="J734" s="422">
        <v>204.87274330749366</v>
      </c>
      <c r="K734" s="423">
        <v>285.5255762273901</v>
      </c>
      <c r="L734" s="424"/>
      <c r="M734" s="421"/>
    </row>
    <row r="735" spans="1:13" ht="13.2" x14ac:dyDescent="0.25">
      <c r="A735" s="450" t="s">
        <v>1140</v>
      </c>
      <c r="B735" s="451" t="s">
        <v>427</v>
      </c>
      <c r="C735" s="452" t="s">
        <v>1830</v>
      </c>
      <c r="D735" s="453">
        <v>310.63363157894742</v>
      </c>
      <c r="E735" s="453">
        <v>321.49494736842109</v>
      </c>
      <c r="F735" s="453">
        <v>204.96389026315788</v>
      </c>
      <c r="G735" s="453">
        <v>285.65260526315791</v>
      </c>
      <c r="H735" s="422">
        <v>310.63363157894742</v>
      </c>
      <c r="I735" s="422">
        <v>321.49494736842109</v>
      </c>
      <c r="J735" s="422">
        <v>204.96389026315788</v>
      </c>
      <c r="K735" s="423">
        <v>285.65260526315791</v>
      </c>
      <c r="L735" s="424"/>
      <c r="M735" s="421"/>
    </row>
    <row r="736" spans="1:13" ht="13.2" x14ac:dyDescent="0.25">
      <c r="A736" s="450" t="s">
        <v>1141</v>
      </c>
      <c r="B736" s="451" t="s">
        <v>427</v>
      </c>
      <c r="C736" s="452" t="s">
        <v>1830</v>
      </c>
      <c r="D736" s="453">
        <v>310.63363157894742</v>
      </c>
      <c r="E736" s="453">
        <v>321.49494736842109</v>
      </c>
      <c r="F736" s="453">
        <v>204.96389026315788</v>
      </c>
      <c r="G736" s="453">
        <v>285.65260526315791</v>
      </c>
      <c r="H736" s="422">
        <v>310.63363157894742</v>
      </c>
      <c r="I736" s="422">
        <v>321.49494736842109</v>
      </c>
      <c r="J736" s="422">
        <v>204.96389026315788</v>
      </c>
      <c r="K736" s="423">
        <v>285.65260526315791</v>
      </c>
      <c r="L736" s="424"/>
      <c r="M736" s="421"/>
    </row>
    <row r="737" spans="1:13" ht="13.2" x14ac:dyDescent="0.25">
      <c r="A737" s="450" t="s">
        <v>1142</v>
      </c>
      <c r="B737" s="451" t="s">
        <v>427</v>
      </c>
      <c r="C737" s="452" t="s">
        <v>1831</v>
      </c>
      <c r="D737" s="453">
        <v>304.97986315789478</v>
      </c>
      <c r="E737" s="453">
        <v>315.64349473684206</v>
      </c>
      <c r="F737" s="453">
        <v>201.23339152631587</v>
      </c>
      <c r="G737" s="453">
        <v>280.45351052631577</v>
      </c>
      <c r="H737" s="422">
        <v>304.97986315789478</v>
      </c>
      <c r="I737" s="422">
        <v>315.64349473684206</v>
      </c>
      <c r="J737" s="422">
        <v>201.23339152631587</v>
      </c>
      <c r="K737" s="423">
        <v>280.45351052631577</v>
      </c>
      <c r="L737" s="424"/>
      <c r="M737" s="421"/>
    </row>
    <row r="738" spans="1:13" ht="13.2" x14ac:dyDescent="0.25">
      <c r="A738" s="450" t="s">
        <v>1143</v>
      </c>
      <c r="B738" s="451" t="s">
        <v>427</v>
      </c>
      <c r="C738" s="452" t="s">
        <v>1832</v>
      </c>
      <c r="D738" s="453">
        <v>308.93382122320958</v>
      </c>
      <c r="E738" s="453">
        <v>319.73570308416112</v>
      </c>
      <c r="F738" s="453">
        <v>203.84231259801362</v>
      </c>
      <c r="G738" s="453">
        <v>284.08949294302147</v>
      </c>
      <c r="H738" s="422">
        <v>308.93382122320958</v>
      </c>
      <c r="I738" s="422">
        <v>319.73570308416112</v>
      </c>
      <c r="J738" s="422">
        <v>203.84231259801362</v>
      </c>
      <c r="K738" s="423">
        <v>284.08949294302147</v>
      </c>
      <c r="L738" s="424"/>
      <c r="M738" s="421"/>
    </row>
    <row r="739" spans="1:13" ht="13.2" x14ac:dyDescent="0.25">
      <c r="A739" s="450" t="s">
        <v>1144</v>
      </c>
      <c r="B739" s="451" t="s">
        <v>427</v>
      </c>
      <c r="C739" s="452" t="s">
        <v>1832</v>
      </c>
      <c r="D739" s="453">
        <v>308.93382122320958</v>
      </c>
      <c r="E739" s="453">
        <v>319.73570308416112</v>
      </c>
      <c r="F739" s="453">
        <v>203.84231259801362</v>
      </c>
      <c r="G739" s="453">
        <v>284.08949294302147</v>
      </c>
      <c r="H739" s="422">
        <v>308.93382122320958</v>
      </c>
      <c r="I739" s="422">
        <v>319.73570308416112</v>
      </c>
      <c r="J739" s="422">
        <v>203.84231259801362</v>
      </c>
      <c r="K739" s="423">
        <v>284.08949294302147</v>
      </c>
      <c r="L739" s="424"/>
      <c r="M739" s="421"/>
    </row>
    <row r="740" spans="1:13" ht="13.2" x14ac:dyDescent="0.25">
      <c r="A740" s="450" t="s">
        <v>1145</v>
      </c>
      <c r="B740" s="451" t="s">
        <v>427</v>
      </c>
      <c r="C740" s="452" t="s">
        <v>1833</v>
      </c>
      <c r="D740" s="453">
        <v>302.08244295302001</v>
      </c>
      <c r="E740" s="453">
        <v>312.64476613319556</v>
      </c>
      <c r="F740" s="453">
        <v>199.32160073309234</v>
      </c>
      <c r="G740" s="453">
        <v>277.78909963861634</v>
      </c>
      <c r="H740" s="422">
        <v>302.08244295302001</v>
      </c>
      <c r="I740" s="422">
        <v>312.64476613319556</v>
      </c>
      <c r="J740" s="422">
        <v>199.32160073309234</v>
      </c>
      <c r="K740" s="423">
        <v>277.78909963861634</v>
      </c>
      <c r="L740" s="424"/>
      <c r="M740" s="421"/>
    </row>
    <row r="741" spans="1:13" ht="13.2" x14ac:dyDescent="0.25">
      <c r="A741" s="450" t="s">
        <v>1146</v>
      </c>
      <c r="B741" s="451" t="s">
        <v>427</v>
      </c>
      <c r="C741" s="452" t="s">
        <v>1834</v>
      </c>
      <c r="D741" s="453">
        <v>300.82688194812079</v>
      </c>
      <c r="E741" s="453">
        <v>311.34530439385924</v>
      </c>
      <c r="F741" s="453">
        <v>198.49314997353102</v>
      </c>
      <c r="G741" s="453">
        <v>276.63451032292221</v>
      </c>
      <c r="H741" s="422">
        <v>300.82688194812079</v>
      </c>
      <c r="I741" s="422">
        <v>311.34530439385924</v>
      </c>
      <c r="J741" s="422">
        <v>198.49314997353102</v>
      </c>
      <c r="K741" s="423">
        <v>276.63451032292221</v>
      </c>
      <c r="L741" s="424"/>
      <c r="M741" s="421"/>
    </row>
    <row r="742" spans="1:13" ht="13.2" x14ac:dyDescent="0.25">
      <c r="A742" s="450" t="s">
        <v>1147</v>
      </c>
      <c r="B742" s="451" t="s">
        <v>427</v>
      </c>
      <c r="C742" s="452" t="s">
        <v>1835</v>
      </c>
      <c r="D742" s="453">
        <v>314.73681500781652</v>
      </c>
      <c r="E742" s="453">
        <v>325.7415987493485</v>
      </c>
      <c r="F742" s="453">
        <v>207.67127398645124</v>
      </c>
      <c r="G742" s="453">
        <v>289.42581240229276</v>
      </c>
      <c r="H742" s="422">
        <v>314.73681500781652</v>
      </c>
      <c r="I742" s="422">
        <v>325.7415987493485</v>
      </c>
      <c r="J742" s="422">
        <v>207.67127398645124</v>
      </c>
      <c r="K742" s="423">
        <v>289.42581240229276</v>
      </c>
      <c r="L742" s="424"/>
      <c r="M742" s="421"/>
    </row>
    <row r="743" spans="1:13" ht="13.2" x14ac:dyDescent="0.25">
      <c r="A743" s="450" t="s">
        <v>1148</v>
      </c>
      <c r="B743" s="451" t="s">
        <v>427</v>
      </c>
      <c r="C743" s="452" t="s">
        <v>1835</v>
      </c>
      <c r="D743" s="453">
        <v>314.73681500781652</v>
      </c>
      <c r="E743" s="453">
        <v>325.7415987493485</v>
      </c>
      <c r="F743" s="453">
        <v>207.67127398645124</v>
      </c>
      <c r="G743" s="453">
        <v>289.42581240229276</v>
      </c>
      <c r="H743" s="422">
        <v>314.73681500781652</v>
      </c>
      <c r="I743" s="422">
        <v>325.7415987493485</v>
      </c>
      <c r="J743" s="422">
        <v>207.67127398645124</v>
      </c>
      <c r="K743" s="423">
        <v>289.42581240229276</v>
      </c>
      <c r="L743" s="424"/>
      <c r="M743" s="421"/>
    </row>
    <row r="744" spans="1:13" ht="13.2" x14ac:dyDescent="0.25">
      <c r="A744" s="450" t="s">
        <v>1149</v>
      </c>
      <c r="B744" s="451" t="s">
        <v>427</v>
      </c>
      <c r="C744" s="452" t="s">
        <v>1836</v>
      </c>
      <c r="D744" s="453">
        <v>307.69272565445027</v>
      </c>
      <c r="E744" s="453">
        <v>318.45121256544502</v>
      </c>
      <c r="F744" s="453">
        <v>203.02340649738221</v>
      </c>
      <c r="G744" s="453">
        <v>282.94820575916225</v>
      </c>
      <c r="H744" s="422">
        <v>307.69272565445027</v>
      </c>
      <c r="I744" s="422">
        <v>318.45121256544502</v>
      </c>
      <c r="J744" s="422">
        <v>203.02340649738221</v>
      </c>
      <c r="K744" s="423">
        <v>282.94820575916225</v>
      </c>
      <c r="L744" s="424"/>
      <c r="M744" s="421"/>
    </row>
    <row r="745" spans="1:13" ht="13.2" x14ac:dyDescent="0.25">
      <c r="A745" s="450" t="s">
        <v>1150</v>
      </c>
      <c r="B745" s="451" t="s">
        <v>427</v>
      </c>
      <c r="C745" s="452" t="s">
        <v>1837</v>
      </c>
      <c r="D745" s="453">
        <v>318.27505617977533</v>
      </c>
      <c r="E745" s="453">
        <v>329.40355464759966</v>
      </c>
      <c r="F745" s="453">
        <v>210.00589458631254</v>
      </c>
      <c r="G745" s="453">
        <v>292.67950970377927</v>
      </c>
      <c r="H745" s="422">
        <v>318.27505617977533</v>
      </c>
      <c r="I745" s="422">
        <v>329.40355464759966</v>
      </c>
      <c r="J745" s="422">
        <v>210.00589458631254</v>
      </c>
      <c r="K745" s="423">
        <v>292.67950970377927</v>
      </c>
      <c r="L745" s="424"/>
      <c r="M745" s="421"/>
    </row>
    <row r="746" spans="1:13" ht="13.2" x14ac:dyDescent="0.25">
      <c r="A746" s="450" t="s">
        <v>1151</v>
      </c>
      <c r="B746" s="451" t="s">
        <v>427</v>
      </c>
      <c r="C746" s="452" t="s">
        <v>1837</v>
      </c>
      <c r="D746" s="453">
        <v>318.27505617977533</v>
      </c>
      <c r="E746" s="453">
        <v>329.40355464759966</v>
      </c>
      <c r="F746" s="453">
        <v>210.00589458631254</v>
      </c>
      <c r="G746" s="453">
        <v>292.67950970377927</v>
      </c>
      <c r="H746" s="422">
        <v>318.27505617977533</v>
      </c>
      <c r="I746" s="422">
        <v>329.40355464759966</v>
      </c>
      <c r="J746" s="422">
        <v>210.00589458631254</v>
      </c>
      <c r="K746" s="423">
        <v>292.67950970377927</v>
      </c>
      <c r="L746" s="424"/>
      <c r="M746" s="421"/>
    </row>
    <row r="747" spans="1:13" ht="13.2" x14ac:dyDescent="0.25">
      <c r="A747" s="450" t="s">
        <v>1152</v>
      </c>
      <c r="B747" s="451" t="s">
        <v>427</v>
      </c>
      <c r="C747" s="452" t="s">
        <v>1838</v>
      </c>
      <c r="D747" s="453">
        <v>303.64459459459465</v>
      </c>
      <c r="E747" s="453">
        <v>314.26153846153858</v>
      </c>
      <c r="F747" s="453">
        <v>200.35234771309783</v>
      </c>
      <c r="G747" s="453">
        <v>279.22562370062383</v>
      </c>
      <c r="H747" s="422">
        <v>303.64459459459465</v>
      </c>
      <c r="I747" s="422">
        <v>314.26153846153858</v>
      </c>
      <c r="J747" s="422">
        <v>200.35234771309783</v>
      </c>
      <c r="K747" s="423">
        <v>279.22562370062383</v>
      </c>
      <c r="L747" s="424"/>
      <c r="M747" s="421"/>
    </row>
    <row r="748" spans="1:13" ht="13.2" x14ac:dyDescent="0.25">
      <c r="A748" s="450" t="s">
        <v>1153</v>
      </c>
      <c r="B748" s="451" t="s">
        <v>427</v>
      </c>
      <c r="C748" s="452" t="s">
        <v>1838</v>
      </c>
      <c r="D748" s="453">
        <v>303.64459459459465</v>
      </c>
      <c r="E748" s="453">
        <v>314.26153846153858</v>
      </c>
      <c r="F748" s="453">
        <v>200.35234771309783</v>
      </c>
      <c r="G748" s="453">
        <v>279.22562370062383</v>
      </c>
      <c r="H748" s="422">
        <v>303.64459459459465</v>
      </c>
      <c r="I748" s="422">
        <v>314.26153846153858</v>
      </c>
      <c r="J748" s="422">
        <v>200.35234771309783</v>
      </c>
      <c r="K748" s="423">
        <v>279.22562370062383</v>
      </c>
      <c r="L748" s="424"/>
      <c r="M748" s="421"/>
    </row>
    <row r="749" spans="1:13" ht="13.2" x14ac:dyDescent="0.25">
      <c r="A749" s="450" t="s">
        <v>1154</v>
      </c>
      <c r="B749" s="451" t="s">
        <v>427</v>
      </c>
      <c r="C749" s="452" t="s">
        <v>1839</v>
      </c>
      <c r="D749" s="453">
        <v>313.52191006642823</v>
      </c>
      <c r="E749" s="453">
        <v>324.48421461420543</v>
      </c>
      <c r="F749" s="453">
        <v>206.86964912110369</v>
      </c>
      <c r="G749" s="453">
        <v>288.30860960654059</v>
      </c>
      <c r="H749" s="422">
        <v>313.52191006642823</v>
      </c>
      <c r="I749" s="422">
        <v>324.48421461420543</v>
      </c>
      <c r="J749" s="422">
        <v>206.86964912110369</v>
      </c>
      <c r="K749" s="423">
        <v>288.30860960654059</v>
      </c>
      <c r="L749" s="424"/>
      <c r="M749" s="421"/>
    </row>
    <row r="750" spans="1:13" ht="13.2" x14ac:dyDescent="0.25">
      <c r="A750" s="450" t="s">
        <v>1155</v>
      </c>
      <c r="B750" s="451" t="s">
        <v>427</v>
      </c>
      <c r="C750" s="452" t="s">
        <v>1840</v>
      </c>
      <c r="D750" s="453">
        <v>320.66877685088622</v>
      </c>
      <c r="E750" s="453">
        <v>331.88097184567255</v>
      </c>
      <c r="F750" s="453">
        <v>211.58533174661105</v>
      </c>
      <c r="G750" s="453">
        <v>294.88072836287796</v>
      </c>
      <c r="H750" s="422">
        <v>320.66877685088622</v>
      </c>
      <c r="I750" s="422">
        <v>331.88097184567255</v>
      </c>
      <c r="J750" s="422">
        <v>211.58533174661105</v>
      </c>
      <c r="K750" s="423">
        <v>294.88072836287796</v>
      </c>
      <c r="L750" s="424"/>
      <c r="M750" s="421"/>
    </row>
    <row r="751" spans="1:13" ht="13.2" x14ac:dyDescent="0.25">
      <c r="A751" s="450" t="s">
        <v>1156</v>
      </c>
      <c r="B751" s="451" t="s">
        <v>427</v>
      </c>
      <c r="C751" s="452" t="s">
        <v>1840</v>
      </c>
      <c r="D751" s="453">
        <v>320.66877685088622</v>
      </c>
      <c r="E751" s="453">
        <v>331.88097184567255</v>
      </c>
      <c r="F751" s="453">
        <v>211.58533174661105</v>
      </c>
      <c r="G751" s="453">
        <v>294.88072836287796</v>
      </c>
      <c r="H751" s="422">
        <v>320.66877685088622</v>
      </c>
      <c r="I751" s="422">
        <v>331.88097184567255</v>
      </c>
      <c r="J751" s="422">
        <v>211.58533174661105</v>
      </c>
      <c r="K751" s="423">
        <v>294.88072836287796</v>
      </c>
      <c r="L751" s="424"/>
      <c r="M751" s="421"/>
    </row>
    <row r="752" spans="1:13" ht="13.2" x14ac:dyDescent="0.25">
      <c r="A752" s="450" t="s">
        <v>1157</v>
      </c>
      <c r="B752" s="451" t="s">
        <v>428</v>
      </c>
      <c r="C752" s="452" t="s">
        <v>1841</v>
      </c>
      <c r="D752" s="453">
        <v>346.67233850493659</v>
      </c>
      <c r="E752" s="453">
        <v>358.7937489421721</v>
      </c>
      <c r="F752" s="453">
        <v>228.74313636107198</v>
      </c>
      <c r="G752" s="453">
        <v>318.79309449929474</v>
      </c>
      <c r="H752" s="422">
        <v>346.67233850493659</v>
      </c>
      <c r="I752" s="422">
        <v>358.7937489421721</v>
      </c>
      <c r="J752" s="422">
        <v>228.74313636107198</v>
      </c>
      <c r="K752" s="423">
        <v>318.79309449929474</v>
      </c>
      <c r="L752" s="424"/>
      <c r="M752" s="421"/>
    </row>
    <row r="753" spans="1:13" ht="13.2" x14ac:dyDescent="0.25">
      <c r="A753" s="450" t="s">
        <v>1158</v>
      </c>
      <c r="B753" s="451" t="s">
        <v>428</v>
      </c>
      <c r="C753" s="452" t="s">
        <v>1841</v>
      </c>
      <c r="D753" s="453">
        <v>346.67233850493659</v>
      </c>
      <c r="E753" s="453">
        <v>358.7937489421721</v>
      </c>
      <c r="F753" s="453">
        <v>228.74313636107198</v>
      </c>
      <c r="G753" s="453">
        <v>318.79309449929474</v>
      </c>
      <c r="H753" s="422">
        <v>346.67233850493659</v>
      </c>
      <c r="I753" s="422">
        <v>358.7937489421721</v>
      </c>
      <c r="J753" s="422">
        <v>228.74313636107198</v>
      </c>
      <c r="K753" s="423">
        <v>318.79309449929474</v>
      </c>
      <c r="L753" s="424"/>
      <c r="M753" s="421"/>
    </row>
    <row r="754" spans="1:13" ht="13.2" x14ac:dyDescent="0.25">
      <c r="A754" s="450" t="s">
        <v>1159</v>
      </c>
      <c r="B754" s="451" t="s">
        <v>428</v>
      </c>
      <c r="C754" s="452" t="s">
        <v>1841</v>
      </c>
      <c r="D754" s="453">
        <v>346.67233850493659</v>
      </c>
      <c r="E754" s="453">
        <v>358.7937489421721</v>
      </c>
      <c r="F754" s="453">
        <v>228.74313636107198</v>
      </c>
      <c r="G754" s="453">
        <v>318.79309449929474</v>
      </c>
      <c r="H754" s="422">
        <v>346.67233850493659</v>
      </c>
      <c r="I754" s="422">
        <v>358.7937489421721</v>
      </c>
      <c r="J754" s="422">
        <v>228.74313636107198</v>
      </c>
      <c r="K754" s="423">
        <v>318.79309449929474</v>
      </c>
      <c r="L754" s="424"/>
      <c r="M754" s="421"/>
    </row>
    <row r="755" spans="1:13" ht="13.2" x14ac:dyDescent="0.25">
      <c r="A755" s="450" t="s">
        <v>1160</v>
      </c>
      <c r="B755" s="451" t="s">
        <v>428</v>
      </c>
      <c r="C755" s="452" t="s">
        <v>1842</v>
      </c>
      <c r="D755" s="453">
        <v>337.42526051232477</v>
      </c>
      <c r="E755" s="453">
        <v>349.22334654422428</v>
      </c>
      <c r="F755" s="453">
        <v>222.64168150797488</v>
      </c>
      <c r="G755" s="453">
        <v>310.28966263895597</v>
      </c>
      <c r="H755" s="422">
        <v>337.42526051232477</v>
      </c>
      <c r="I755" s="422">
        <v>349.22334654422428</v>
      </c>
      <c r="J755" s="422">
        <v>222.64168150797488</v>
      </c>
      <c r="K755" s="423">
        <v>310.28966263895597</v>
      </c>
      <c r="L755" s="424"/>
      <c r="M755" s="421"/>
    </row>
    <row r="756" spans="1:13" ht="13.2" x14ac:dyDescent="0.25">
      <c r="A756" s="450" t="s">
        <v>1161</v>
      </c>
      <c r="B756" s="451" t="s">
        <v>428</v>
      </c>
      <c r="C756" s="452" t="s">
        <v>1843</v>
      </c>
      <c r="D756" s="453">
        <v>343.07742857142864</v>
      </c>
      <c r="E756" s="453">
        <v>355.07314285714278</v>
      </c>
      <c r="F756" s="453">
        <v>226.37112428571422</v>
      </c>
      <c r="G756" s="453">
        <v>315.48728571428569</v>
      </c>
      <c r="H756" s="422">
        <v>343.07742857142864</v>
      </c>
      <c r="I756" s="422">
        <v>355.07314285714278</v>
      </c>
      <c r="J756" s="422">
        <v>226.37112428571422</v>
      </c>
      <c r="K756" s="423">
        <v>315.48728571428569</v>
      </c>
      <c r="L756" s="424"/>
      <c r="M756" s="421"/>
    </row>
    <row r="757" spans="1:13" ht="13.2" x14ac:dyDescent="0.25">
      <c r="A757" s="450" t="s">
        <v>1162</v>
      </c>
      <c r="B757" s="451" t="s">
        <v>428</v>
      </c>
      <c r="C757" s="452" t="s">
        <v>1844</v>
      </c>
      <c r="D757" s="453">
        <v>348.88184849928541</v>
      </c>
      <c r="E757" s="453">
        <v>361.08051453072892</v>
      </c>
      <c r="F757" s="453">
        <v>230.20102667937113</v>
      </c>
      <c r="G757" s="453">
        <v>320.82491662696515</v>
      </c>
      <c r="H757" s="422">
        <v>348.88184849928541</v>
      </c>
      <c r="I757" s="422">
        <v>361.08051453072892</v>
      </c>
      <c r="J757" s="422">
        <v>230.20102667937113</v>
      </c>
      <c r="K757" s="423">
        <v>320.82491662696515</v>
      </c>
      <c r="L757" s="424"/>
      <c r="M757" s="421"/>
    </row>
    <row r="758" spans="1:13" ht="13.2" x14ac:dyDescent="0.25">
      <c r="A758" s="450" t="s">
        <v>1163</v>
      </c>
      <c r="B758" s="451" t="s">
        <v>428</v>
      </c>
      <c r="C758" s="452" t="s">
        <v>1845</v>
      </c>
      <c r="D758" s="453">
        <v>343.25553398058247</v>
      </c>
      <c r="E758" s="453">
        <v>355.25747572815527</v>
      </c>
      <c r="F758" s="453">
        <v>226.48864271844656</v>
      </c>
      <c r="G758" s="453">
        <v>315.65106796116498</v>
      </c>
      <c r="H758" s="422">
        <v>343.25553398058247</v>
      </c>
      <c r="I758" s="422">
        <v>355.25747572815527</v>
      </c>
      <c r="J758" s="422">
        <v>226.48864271844656</v>
      </c>
      <c r="K758" s="423">
        <v>315.65106796116498</v>
      </c>
      <c r="L758" s="424"/>
      <c r="M758" s="421"/>
    </row>
    <row r="759" spans="1:13" ht="13.2" x14ac:dyDescent="0.25">
      <c r="A759" s="450" t="s">
        <v>1164</v>
      </c>
      <c r="B759" s="451" t="s">
        <v>428</v>
      </c>
      <c r="C759" s="452" t="s">
        <v>1846</v>
      </c>
      <c r="D759" s="453">
        <v>341.39213585638038</v>
      </c>
      <c r="E759" s="453">
        <v>353.32892382338662</v>
      </c>
      <c r="F759" s="453">
        <v>225.25912572537601</v>
      </c>
      <c r="G759" s="453">
        <v>313.9375235322658</v>
      </c>
      <c r="H759" s="422">
        <v>341.39213585638038</v>
      </c>
      <c r="I759" s="422">
        <v>353.32892382338662</v>
      </c>
      <c r="J759" s="422">
        <v>225.25912572537601</v>
      </c>
      <c r="K759" s="423">
        <v>313.9375235322658</v>
      </c>
      <c r="L759" s="424"/>
      <c r="M759" s="421"/>
    </row>
    <row r="760" spans="1:13" ht="13.2" x14ac:dyDescent="0.25">
      <c r="A760" s="450" t="s">
        <v>1165</v>
      </c>
      <c r="B760" s="451" t="s">
        <v>428</v>
      </c>
      <c r="C760" s="452" t="s">
        <v>1847</v>
      </c>
      <c r="D760" s="453">
        <v>338.46049251569292</v>
      </c>
      <c r="E760" s="453">
        <v>350.2947754707871</v>
      </c>
      <c r="F760" s="453">
        <v>223.32475364558184</v>
      </c>
      <c r="G760" s="453">
        <v>311.24164171897633</v>
      </c>
      <c r="H760" s="422">
        <v>338.46049251569292</v>
      </c>
      <c r="I760" s="422">
        <v>350.2947754707871</v>
      </c>
      <c r="J760" s="422">
        <v>223.32475364558184</v>
      </c>
      <c r="K760" s="423">
        <v>311.24164171897633</v>
      </c>
      <c r="L760" s="424"/>
      <c r="M760" s="421"/>
    </row>
    <row r="761" spans="1:13" ht="13.2" x14ac:dyDescent="0.25">
      <c r="A761" s="450" t="s">
        <v>1166</v>
      </c>
      <c r="B761" s="451" t="s">
        <v>428</v>
      </c>
      <c r="C761" s="452" t="s">
        <v>1847</v>
      </c>
      <c r="D761" s="453">
        <v>338.46049251569292</v>
      </c>
      <c r="E761" s="453">
        <v>350.2947754707871</v>
      </c>
      <c r="F761" s="453">
        <v>223.32475364558184</v>
      </c>
      <c r="G761" s="453">
        <v>311.24164171897633</v>
      </c>
      <c r="H761" s="422">
        <v>338.46049251569292</v>
      </c>
      <c r="I761" s="422">
        <v>350.2947754707871</v>
      </c>
      <c r="J761" s="422">
        <v>223.32475364558184</v>
      </c>
      <c r="K761" s="423">
        <v>311.24164171897633</v>
      </c>
      <c r="L761" s="424"/>
      <c r="M761" s="421"/>
    </row>
    <row r="762" spans="1:13" ht="13.2" x14ac:dyDescent="0.25">
      <c r="A762" s="450" t="s">
        <v>1167</v>
      </c>
      <c r="B762" s="451" t="s">
        <v>428</v>
      </c>
      <c r="C762" s="452" t="s">
        <v>1848</v>
      </c>
      <c r="D762" s="453">
        <v>335.46385257032023</v>
      </c>
      <c r="E762" s="453">
        <v>347.19335790494671</v>
      </c>
      <c r="F762" s="453">
        <v>221.34749516973818</v>
      </c>
      <c r="G762" s="453">
        <v>308.48599030067896</v>
      </c>
      <c r="H762" s="422">
        <v>335.46385257032023</v>
      </c>
      <c r="I762" s="422">
        <v>347.19335790494671</v>
      </c>
      <c r="J762" s="422">
        <v>221.34749516973818</v>
      </c>
      <c r="K762" s="423">
        <v>308.48599030067896</v>
      </c>
      <c r="L762" s="424"/>
      <c r="M762" s="421"/>
    </row>
    <row r="763" spans="1:13" ht="13.2" x14ac:dyDescent="0.25">
      <c r="A763" s="450" t="s">
        <v>1168</v>
      </c>
      <c r="B763" s="451" t="s">
        <v>428</v>
      </c>
      <c r="C763" s="452" t="s">
        <v>1849</v>
      </c>
      <c r="D763" s="453">
        <v>337.87537715930893</v>
      </c>
      <c r="E763" s="453">
        <v>349.68920153550863</v>
      </c>
      <c r="F763" s="453">
        <v>222.93867980326286</v>
      </c>
      <c r="G763" s="453">
        <v>310.7035810940497</v>
      </c>
      <c r="H763" s="422">
        <v>337.87537715930893</v>
      </c>
      <c r="I763" s="422">
        <v>349.68920153550863</v>
      </c>
      <c r="J763" s="422">
        <v>222.93867980326286</v>
      </c>
      <c r="K763" s="423">
        <v>310.7035810940497</v>
      </c>
      <c r="L763" s="424"/>
      <c r="M763" s="421"/>
    </row>
    <row r="764" spans="1:13" ht="13.2" x14ac:dyDescent="0.25">
      <c r="A764" s="450" t="s">
        <v>1169</v>
      </c>
      <c r="B764" s="451" t="s">
        <v>428</v>
      </c>
      <c r="C764" s="452" t="s">
        <v>1850</v>
      </c>
      <c r="D764" s="453">
        <v>335.30919961612295</v>
      </c>
      <c r="E764" s="453">
        <v>347.03329750479844</v>
      </c>
      <c r="F764" s="453">
        <v>221.24545125719766</v>
      </c>
      <c r="G764" s="453">
        <v>308.34377447216883</v>
      </c>
      <c r="H764" s="422">
        <v>335.30919961612295</v>
      </c>
      <c r="I764" s="422">
        <v>347.03329750479844</v>
      </c>
      <c r="J764" s="422">
        <v>221.24545125719766</v>
      </c>
      <c r="K764" s="423">
        <v>308.34377447216883</v>
      </c>
      <c r="L764" s="424"/>
      <c r="M764" s="421"/>
    </row>
    <row r="765" spans="1:13" ht="13.2" x14ac:dyDescent="0.25">
      <c r="A765" s="450" t="s">
        <v>1170</v>
      </c>
      <c r="B765" s="451" t="s">
        <v>428</v>
      </c>
      <c r="C765" s="452" t="s">
        <v>1851</v>
      </c>
      <c r="D765" s="453">
        <v>334.17063142437598</v>
      </c>
      <c r="E765" s="453">
        <v>345.85491923641706</v>
      </c>
      <c r="F765" s="453">
        <v>220.49419530102787</v>
      </c>
      <c r="G765" s="453">
        <v>307.29676945668132</v>
      </c>
      <c r="H765" s="422">
        <v>334.17063142437598</v>
      </c>
      <c r="I765" s="422">
        <v>345.85491923641706</v>
      </c>
      <c r="J765" s="422">
        <v>220.49419530102787</v>
      </c>
      <c r="K765" s="423">
        <v>307.29676945668132</v>
      </c>
      <c r="L765" s="424"/>
      <c r="M765" s="421"/>
    </row>
    <row r="766" spans="1:13" ht="13.2" x14ac:dyDescent="0.25">
      <c r="A766" s="450" t="s">
        <v>1171</v>
      </c>
      <c r="B766" s="451" t="s">
        <v>428</v>
      </c>
      <c r="C766" s="452" t="s">
        <v>1485</v>
      </c>
      <c r="D766" s="453">
        <v>334.97527775036986</v>
      </c>
      <c r="E766" s="453">
        <v>346.6877000493339</v>
      </c>
      <c r="F766" s="453">
        <v>221.02512120374934</v>
      </c>
      <c r="G766" s="453">
        <v>308.03670646275282</v>
      </c>
      <c r="H766" s="422">
        <v>334.97527775036986</v>
      </c>
      <c r="I766" s="422">
        <v>346.6877000493339</v>
      </c>
      <c r="J766" s="422">
        <v>221.02512120374934</v>
      </c>
      <c r="K766" s="423">
        <v>308.03670646275282</v>
      </c>
      <c r="L766" s="424"/>
      <c r="M766" s="421"/>
    </row>
    <row r="767" spans="1:13" ht="13.2" x14ac:dyDescent="0.25">
      <c r="A767" s="450" t="s">
        <v>1172</v>
      </c>
      <c r="B767" s="451" t="s">
        <v>428</v>
      </c>
      <c r="C767" s="452" t="s">
        <v>1852</v>
      </c>
      <c r="D767" s="453">
        <v>339.85954704491701</v>
      </c>
      <c r="E767" s="453">
        <v>351.74274799054353</v>
      </c>
      <c r="F767" s="453">
        <v>224.24788504491715</v>
      </c>
      <c r="G767" s="453">
        <v>312.52818486997631</v>
      </c>
      <c r="H767" s="422">
        <v>339.85954704491701</v>
      </c>
      <c r="I767" s="422">
        <v>351.74274799054353</v>
      </c>
      <c r="J767" s="422">
        <v>224.24788504491715</v>
      </c>
      <c r="K767" s="423">
        <v>312.52818486997631</v>
      </c>
      <c r="L767" s="424"/>
      <c r="M767" s="421"/>
    </row>
    <row r="768" spans="1:13" ht="13.2" x14ac:dyDescent="0.25">
      <c r="A768" s="450" t="s">
        <v>1173</v>
      </c>
      <c r="B768" s="451" t="s">
        <v>428</v>
      </c>
      <c r="C768" s="452" t="s">
        <v>1853</v>
      </c>
      <c r="D768" s="453">
        <v>343.42300194931784</v>
      </c>
      <c r="E768" s="453">
        <v>355.430799220273</v>
      </c>
      <c r="F768" s="453">
        <v>226.59914230019507</v>
      </c>
      <c r="G768" s="453">
        <v>315.80506822612091</v>
      </c>
      <c r="H768" s="422">
        <v>343.42300194931784</v>
      </c>
      <c r="I768" s="422">
        <v>355.430799220273</v>
      </c>
      <c r="J768" s="422">
        <v>226.59914230019507</v>
      </c>
      <c r="K768" s="423">
        <v>315.80506822612091</v>
      </c>
      <c r="L768" s="424"/>
      <c r="M768" s="421"/>
    </row>
    <row r="769" spans="1:13" ht="13.2" x14ac:dyDescent="0.25">
      <c r="A769" s="450" t="s">
        <v>1174</v>
      </c>
      <c r="B769" s="451" t="s">
        <v>429</v>
      </c>
      <c r="C769" s="452" t="s">
        <v>1854</v>
      </c>
      <c r="D769" s="453">
        <v>337.73855834136947</v>
      </c>
      <c r="E769" s="453">
        <v>349.547598842816</v>
      </c>
      <c r="F769" s="453">
        <v>222.84840330279664</v>
      </c>
      <c r="G769" s="453">
        <v>310.57776518804258</v>
      </c>
      <c r="H769" s="422">
        <v>337.73855834136947</v>
      </c>
      <c r="I769" s="422">
        <v>349.547598842816</v>
      </c>
      <c r="J769" s="422">
        <v>222.84840330279664</v>
      </c>
      <c r="K769" s="423">
        <v>310.57776518804258</v>
      </c>
      <c r="L769" s="424"/>
      <c r="M769" s="421"/>
    </row>
    <row r="770" spans="1:13" ht="13.2" x14ac:dyDescent="0.25">
      <c r="A770" s="450" t="s">
        <v>1175</v>
      </c>
      <c r="B770" s="451" t="s">
        <v>429</v>
      </c>
      <c r="C770" s="452" t="s">
        <v>1855</v>
      </c>
      <c r="D770" s="453">
        <v>324.37702010789593</v>
      </c>
      <c r="E770" s="453">
        <v>335.71887395782238</v>
      </c>
      <c r="F770" s="453">
        <v>214.03212400196168</v>
      </c>
      <c r="G770" s="453">
        <v>298.29075625306507</v>
      </c>
      <c r="H770" s="422">
        <v>324.37702010789593</v>
      </c>
      <c r="I770" s="422">
        <v>335.71887395782238</v>
      </c>
      <c r="J770" s="422">
        <v>214.03212400196168</v>
      </c>
      <c r="K770" s="423">
        <v>298.29075625306507</v>
      </c>
      <c r="L770" s="424"/>
      <c r="M770" s="421"/>
    </row>
    <row r="771" spans="1:13" ht="13.2" x14ac:dyDescent="0.25">
      <c r="A771" s="450" t="s">
        <v>1176</v>
      </c>
      <c r="B771" s="451" t="s">
        <v>429</v>
      </c>
      <c r="C771" s="452" t="s">
        <v>1856</v>
      </c>
      <c r="D771" s="453">
        <v>324.11761852589638</v>
      </c>
      <c r="E771" s="453">
        <v>335.45040239043806</v>
      </c>
      <c r="F771" s="453">
        <v>213.86096430776891</v>
      </c>
      <c r="G771" s="453">
        <v>298.05221563745022</v>
      </c>
      <c r="H771" s="422">
        <v>324.11761852589638</v>
      </c>
      <c r="I771" s="422">
        <v>335.45040239043806</v>
      </c>
      <c r="J771" s="422">
        <v>213.86096430776891</v>
      </c>
      <c r="K771" s="423">
        <v>298.05221563745022</v>
      </c>
      <c r="L771" s="424"/>
      <c r="M771" s="421"/>
    </row>
    <row r="772" spans="1:13" ht="13.2" x14ac:dyDescent="0.25">
      <c r="A772" s="450" t="s">
        <v>1177</v>
      </c>
      <c r="B772" s="451" t="s">
        <v>429</v>
      </c>
      <c r="C772" s="452" t="s">
        <v>1857</v>
      </c>
      <c r="D772" s="453">
        <v>330.75086403085828</v>
      </c>
      <c r="E772" s="453">
        <v>342.31557955641279</v>
      </c>
      <c r="F772" s="453">
        <v>218.23774668273882</v>
      </c>
      <c r="G772" s="453">
        <v>304.15201832208299</v>
      </c>
      <c r="H772" s="422">
        <v>330.75086403085828</v>
      </c>
      <c r="I772" s="422">
        <v>342.31557955641279</v>
      </c>
      <c r="J772" s="422">
        <v>218.23774668273882</v>
      </c>
      <c r="K772" s="423">
        <v>304.15201832208299</v>
      </c>
      <c r="L772" s="424"/>
      <c r="M772" s="421"/>
    </row>
    <row r="773" spans="1:13" ht="13.2" x14ac:dyDescent="0.25">
      <c r="A773" s="450" t="s">
        <v>1178</v>
      </c>
      <c r="B773" s="451" t="s">
        <v>429</v>
      </c>
      <c r="C773" s="452" t="s">
        <v>1858</v>
      </c>
      <c r="D773" s="453">
        <v>324.97382121807465</v>
      </c>
      <c r="E773" s="453">
        <v>336.33654223968568</v>
      </c>
      <c r="F773" s="453">
        <v>214.42590839882124</v>
      </c>
      <c r="G773" s="453">
        <v>298.83956286836928</v>
      </c>
      <c r="H773" s="422">
        <v>324.97382121807465</v>
      </c>
      <c r="I773" s="422">
        <v>336.33654223968568</v>
      </c>
      <c r="J773" s="422">
        <v>214.42590839882124</v>
      </c>
      <c r="K773" s="423">
        <v>298.83956286836928</v>
      </c>
      <c r="L773" s="424"/>
      <c r="M773" s="421"/>
    </row>
    <row r="774" spans="1:13" ht="13.2" x14ac:dyDescent="0.25">
      <c r="A774" s="450" t="s">
        <v>1179</v>
      </c>
      <c r="B774" s="451" t="s">
        <v>429</v>
      </c>
      <c r="C774" s="452" t="s">
        <v>1859</v>
      </c>
      <c r="D774" s="453">
        <v>327.48056129985247</v>
      </c>
      <c r="E774" s="453">
        <v>338.93093057607098</v>
      </c>
      <c r="F774" s="453">
        <v>216.07991861152152</v>
      </c>
      <c r="G774" s="453">
        <v>301.14471196454951</v>
      </c>
      <c r="H774" s="422">
        <v>327.48056129985247</v>
      </c>
      <c r="I774" s="422">
        <v>338.93093057607098</v>
      </c>
      <c r="J774" s="422">
        <v>216.07991861152152</v>
      </c>
      <c r="K774" s="423">
        <v>301.14471196454951</v>
      </c>
      <c r="L774" s="424"/>
      <c r="M774" s="421"/>
    </row>
    <row r="775" spans="1:13" ht="13.2" x14ac:dyDescent="0.25">
      <c r="A775" s="450" t="s">
        <v>1180</v>
      </c>
      <c r="B775" s="451" t="s">
        <v>429</v>
      </c>
      <c r="C775" s="452" t="s">
        <v>1860</v>
      </c>
      <c r="D775" s="453">
        <v>326.93537738619693</v>
      </c>
      <c r="E775" s="453">
        <v>338.36668428781218</v>
      </c>
      <c r="F775" s="453">
        <v>215.72019254038184</v>
      </c>
      <c r="G775" s="453">
        <v>300.64337151248162</v>
      </c>
      <c r="H775" s="422">
        <v>326.93537738619693</v>
      </c>
      <c r="I775" s="422">
        <v>338.36668428781218</v>
      </c>
      <c r="J775" s="422">
        <v>215.72019254038184</v>
      </c>
      <c r="K775" s="423">
        <v>300.64337151248162</v>
      </c>
      <c r="L775" s="424"/>
      <c r="M775" s="421"/>
    </row>
    <row r="776" spans="1:13" ht="13.2" x14ac:dyDescent="0.25">
      <c r="A776" s="450" t="s">
        <v>1181</v>
      </c>
      <c r="B776" s="451" t="s">
        <v>429</v>
      </c>
      <c r="C776" s="452" t="s">
        <v>1861</v>
      </c>
      <c r="D776" s="453">
        <v>325.27209421000993</v>
      </c>
      <c r="E776" s="453">
        <v>336.64524435721296</v>
      </c>
      <c r="F776" s="453">
        <v>214.6227164278705</v>
      </c>
      <c r="G776" s="453">
        <v>299.1138488714426</v>
      </c>
      <c r="H776" s="422">
        <v>325.27209421000993</v>
      </c>
      <c r="I776" s="422">
        <v>336.64524435721296</v>
      </c>
      <c r="J776" s="422">
        <v>214.6227164278705</v>
      </c>
      <c r="K776" s="423">
        <v>299.1138488714426</v>
      </c>
      <c r="L776" s="424"/>
      <c r="M776" s="421"/>
    </row>
    <row r="777" spans="1:13" ht="13.2" x14ac:dyDescent="0.25">
      <c r="A777" s="450" t="s">
        <v>1182</v>
      </c>
      <c r="B777" s="451" t="s">
        <v>429</v>
      </c>
      <c r="C777" s="452" t="s">
        <v>1862</v>
      </c>
      <c r="D777" s="453">
        <v>331.70025531914899</v>
      </c>
      <c r="E777" s="453">
        <v>343.29816634429409</v>
      </c>
      <c r="F777" s="453">
        <v>218.86417895551264</v>
      </c>
      <c r="G777" s="453">
        <v>305.02505996131526</v>
      </c>
      <c r="H777" s="422">
        <v>331.70025531914899</v>
      </c>
      <c r="I777" s="422">
        <v>343.29816634429409</v>
      </c>
      <c r="J777" s="422">
        <v>218.86417895551264</v>
      </c>
      <c r="K777" s="423">
        <v>305.02505996131526</v>
      </c>
      <c r="L777" s="424"/>
      <c r="M777" s="421"/>
    </row>
    <row r="778" spans="1:13" ht="13.2" x14ac:dyDescent="0.25">
      <c r="A778" s="450" t="s">
        <v>1183</v>
      </c>
      <c r="B778" s="451" t="s">
        <v>429</v>
      </c>
      <c r="C778" s="452" t="s">
        <v>1863</v>
      </c>
      <c r="D778" s="453">
        <v>326.65285714285727</v>
      </c>
      <c r="E778" s="453">
        <v>338.07428571428562</v>
      </c>
      <c r="F778" s="453">
        <v>215.53377857142851</v>
      </c>
      <c r="G778" s="453">
        <v>300.38357142857143</v>
      </c>
      <c r="H778" s="422">
        <v>326.65285714285727</v>
      </c>
      <c r="I778" s="422">
        <v>338.07428571428562</v>
      </c>
      <c r="J778" s="422">
        <v>215.53377857142851</v>
      </c>
      <c r="K778" s="423">
        <v>300.38357142857143</v>
      </c>
      <c r="L778" s="424"/>
      <c r="M778" s="421"/>
    </row>
    <row r="779" spans="1:13" ht="13.2" x14ac:dyDescent="0.25">
      <c r="A779" s="450" t="s">
        <v>1184</v>
      </c>
      <c r="B779" s="451" t="s">
        <v>429</v>
      </c>
      <c r="C779" s="452" t="s">
        <v>1863</v>
      </c>
      <c r="D779" s="453">
        <v>326.65285714285727</v>
      </c>
      <c r="E779" s="453">
        <v>338.07428571428562</v>
      </c>
      <c r="F779" s="453">
        <v>215.53377857142851</v>
      </c>
      <c r="G779" s="453">
        <v>300.38357142857143</v>
      </c>
      <c r="H779" s="422">
        <v>326.65285714285727</v>
      </c>
      <c r="I779" s="422">
        <v>338.07428571428562</v>
      </c>
      <c r="J779" s="422">
        <v>215.53377857142851</v>
      </c>
      <c r="K779" s="423">
        <v>300.38357142857143</v>
      </c>
      <c r="L779" s="424"/>
      <c r="M779" s="421"/>
    </row>
    <row r="780" spans="1:13" ht="13.2" x14ac:dyDescent="0.25">
      <c r="A780" s="450" t="s">
        <v>1185</v>
      </c>
      <c r="B780" s="451" t="s">
        <v>429</v>
      </c>
      <c r="C780" s="452" t="s">
        <v>1863</v>
      </c>
      <c r="D780" s="453">
        <v>326.65285714285727</v>
      </c>
      <c r="E780" s="453">
        <v>338.07428571428562</v>
      </c>
      <c r="F780" s="453">
        <v>215.53377857142851</v>
      </c>
      <c r="G780" s="453">
        <v>300.38357142857143</v>
      </c>
      <c r="H780" s="422">
        <v>326.65285714285727</v>
      </c>
      <c r="I780" s="422">
        <v>338.07428571428562</v>
      </c>
      <c r="J780" s="422">
        <v>215.53377857142851</v>
      </c>
      <c r="K780" s="423">
        <v>300.38357142857143</v>
      </c>
      <c r="L780" s="424"/>
      <c r="M780" s="421"/>
    </row>
    <row r="781" spans="1:13" ht="13.2" x14ac:dyDescent="0.25">
      <c r="A781" s="450" t="s">
        <v>1186</v>
      </c>
      <c r="B781" s="451" t="s">
        <v>430</v>
      </c>
      <c r="C781" s="452" t="s">
        <v>1864</v>
      </c>
      <c r="D781" s="453">
        <v>342.39539915769763</v>
      </c>
      <c r="E781" s="453">
        <v>354.3672662611138</v>
      </c>
      <c r="F781" s="453">
        <v>225.92110410856341</v>
      </c>
      <c r="G781" s="453">
        <v>314.86010481984096</v>
      </c>
      <c r="H781" s="422">
        <v>342.39539915769763</v>
      </c>
      <c r="I781" s="422">
        <v>354.3672662611138</v>
      </c>
      <c r="J781" s="422">
        <v>225.92110410856341</v>
      </c>
      <c r="K781" s="423">
        <v>314.86010481984096</v>
      </c>
      <c r="L781" s="424"/>
      <c r="M781" s="421"/>
    </row>
    <row r="782" spans="1:13" ht="13.2" x14ac:dyDescent="0.25">
      <c r="A782" s="450" t="s">
        <v>1187</v>
      </c>
      <c r="B782" s="451" t="s">
        <v>430</v>
      </c>
      <c r="C782" s="452" t="s">
        <v>1865</v>
      </c>
      <c r="D782" s="453">
        <v>343.00835189518028</v>
      </c>
      <c r="E782" s="453">
        <v>355.00165091249414</v>
      </c>
      <c r="F782" s="453">
        <v>226.32554575573232</v>
      </c>
      <c r="G782" s="453">
        <v>315.42376415535801</v>
      </c>
      <c r="H782" s="422">
        <v>343.00835189518028</v>
      </c>
      <c r="I782" s="422">
        <v>355.00165091249414</v>
      </c>
      <c r="J782" s="422">
        <v>226.32554575573232</v>
      </c>
      <c r="K782" s="423">
        <v>315.42376415535801</v>
      </c>
      <c r="L782" s="424"/>
      <c r="M782" s="421"/>
    </row>
    <row r="783" spans="1:13" ht="13.2" x14ac:dyDescent="0.25">
      <c r="A783" s="450" t="s">
        <v>1188</v>
      </c>
      <c r="B783" s="451" t="s">
        <v>430</v>
      </c>
      <c r="C783" s="452" t="s">
        <v>1866</v>
      </c>
      <c r="D783" s="453">
        <v>338.19372501173154</v>
      </c>
      <c r="E783" s="453">
        <v>350.01868043172226</v>
      </c>
      <c r="F783" s="453">
        <v>223.14873373064287</v>
      </c>
      <c r="G783" s="453">
        <v>310.99632754575322</v>
      </c>
      <c r="H783" s="422">
        <v>338.19372501173154</v>
      </c>
      <c r="I783" s="422">
        <v>350.01868043172226</v>
      </c>
      <c r="J783" s="422">
        <v>223.14873373064287</v>
      </c>
      <c r="K783" s="423">
        <v>310.99632754575322</v>
      </c>
      <c r="L783" s="424"/>
      <c r="M783" s="421"/>
    </row>
    <row r="784" spans="1:13" ht="13.2" x14ac:dyDescent="0.25">
      <c r="A784" s="450" t="s">
        <v>1189</v>
      </c>
      <c r="B784" s="451" t="s">
        <v>430</v>
      </c>
      <c r="C784" s="452" t="s">
        <v>1382</v>
      </c>
      <c r="D784" s="453">
        <v>356.05187323943665</v>
      </c>
      <c r="E784" s="453">
        <v>368.50123943661976</v>
      </c>
      <c r="F784" s="453">
        <v>234.93198950704235</v>
      </c>
      <c r="G784" s="453">
        <v>327.41833098591565</v>
      </c>
      <c r="H784" s="422">
        <v>356.05187323943665</v>
      </c>
      <c r="I784" s="422">
        <v>368.50123943661976</v>
      </c>
      <c r="J784" s="422">
        <v>234.93198950704235</v>
      </c>
      <c r="K784" s="423">
        <v>327.41833098591565</v>
      </c>
      <c r="L784" s="424"/>
      <c r="M784" s="421"/>
    </row>
    <row r="785" spans="1:13" ht="13.2" x14ac:dyDescent="0.25">
      <c r="A785" s="450" t="s">
        <v>1190</v>
      </c>
      <c r="B785" s="451" t="s">
        <v>430</v>
      </c>
      <c r="C785" s="452" t="s">
        <v>1867</v>
      </c>
      <c r="D785" s="453">
        <v>351.07289242282513</v>
      </c>
      <c r="E785" s="453">
        <v>363.34816838166518</v>
      </c>
      <c r="F785" s="453">
        <v>231.64673261927041</v>
      </c>
      <c r="G785" s="453">
        <v>322.83975771749306</v>
      </c>
      <c r="H785" s="422">
        <v>351.07289242282513</v>
      </c>
      <c r="I785" s="422">
        <v>363.34816838166518</v>
      </c>
      <c r="J785" s="422">
        <v>231.64673261927041</v>
      </c>
      <c r="K785" s="423">
        <v>322.83975771749306</v>
      </c>
      <c r="L785" s="424"/>
      <c r="M785" s="421"/>
    </row>
    <row r="786" spans="1:13" ht="13.2" x14ac:dyDescent="0.25">
      <c r="A786" s="450" t="s">
        <v>1191</v>
      </c>
      <c r="B786" s="451" t="s">
        <v>430</v>
      </c>
      <c r="C786" s="452" t="s">
        <v>1867</v>
      </c>
      <c r="D786" s="453">
        <v>351.07289242282513</v>
      </c>
      <c r="E786" s="453">
        <v>363.34816838166518</v>
      </c>
      <c r="F786" s="453">
        <v>231.64673261927041</v>
      </c>
      <c r="G786" s="453">
        <v>322.83975771749306</v>
      </c>
      <c r="H786" s="422">
        <v>351.07289242282513</v>
      </c>
      <c r="I786" s="422">
        <v>363.34816838166518</v>
      </c>
      <c r="J786" s="422">
        <v>231.64673261927041</v>
      </c>
      <c r="K786" s="423">
        <v>322.83975771749306</v>
      </c>
      <c r="L786" s="424"/>
      <c r="M786" s="421"/>
    </row>
    <row r="787" spans="1:13" ht="13.2" x14ac:dyDescent="0.25">
      <c r="A787" s="450" t="s">
        <v>1192</v>
      </c>
      <c r="B787" s="451" t="s">
        <v>430</v>
      </c>
      <c r="C787" s="452" t="s">
        <v>1868</v>
      </c>
      <c r="D787" s="453">
        <v>343.54560947784131</v>
      </c>
      <c r="E787" s="453">
        <v>355.55769372531825</v>
      </c>
      <c r="F787" s="453">
        <v>226.6800418341378</v>
      </c>
      <c r="G787" s="453">
        <v>315.9178157086443</v>
      </c>
      <c r="H787" s="422">
        <v>343.54560947784131</v>
      </c>
      <c r="I787" s="422">
        <v>355.55769372531825</v>
      </c>
      <c r="J787" s="422">
        <v>226.6800418341378</v>
      </c>
      <c r="K787" s="423">
        <v>315.9178157086443</v>
      </c>
      <c r="L787" s="424"/>
      <c r="M787" s="421"/>
    </row>
    <row r="788" spans="1:13" ht="13.2" x14ac:dyDescent="0.25">
      <c r="A788" s="450" t="s">
        <v>1193</v>
      </c>
      <c r="B788" s="451" t="s">
        <v>431</v>
      </c>
      <c r="C788" s="452" t="s">
        <v>1869</v>
      </c>
      <c r="D788" s="453">
        <v>347.29974016121395</v>
      </c>
      <c r="E788" s="453">
        <v>359.44308771929843</v>
      </c>
      <c r="F788" s="453">
        <v>229.15711176861086</v>
      </c>
      <c r="G788" s="453">
        <v>319.37004077761986</v>
      </c>
      <c r="H788" s="422">
        <v>347.29974016121395</v>
      </c>
      <c r="I788" s="422">
        <v>359.44308771929843</v>
      </c>
      <c r="J788" s="422">
        <v>229.15711176861086</v>
      </c>
      <c r="K788" s="423">
        <v>319.37004077761986</v>
      </c>
      <c r="L788" s="424"/>
      <c r="M788" s="421"/>
    </row>
    <row r="789" spans="1:13" ht="13.2" x14ac:dyDescent="0.25">
      <c r="A789" s="450" t="s">
        <v>1194</v>
      </c>
      <c r="B789" s="451" t="s">
        <v>431</v>
      </c>
      <c r="C789" s="452" t="s">
        <v>1869</v>
      </c>
      <c r="D789" s="453">
        <v>347.29974016121395</v>
      </c>
      <c r="E789" s="453">
        <v>359.44308771929843</v>
      </c>
      <c r="F789" s="453">
        <v>229.15711176861086</v>
      </c>
      <c r="G789" s="453">
        <v>319.37004077761986</v>
      </c>
      <c r="H789" s="422">
        <v>347.29974016121395</v>
      </c>
      <c r="I789" s="422">
        <v>359.44308771929843</v>
      </c>
      <c r="J789" s="422">
        <v>229.15711176861086</v>
      </c>
      <c r="K789" s="423">
        <v>319.37004077761986</v>
      </c>
      <c r="L789" s="424"/>
      <c r="M789" s="421"/>
    </row>
    <row r="790" spans="1:13" ht="13.2" x14ac:dyDescent="0.25">
      <c r="A790" s="450" t="s">
        <v>1195</v>
      </c>
      <c r="B790" s="451" t="s">
        <v>431</v>
      </c>
      <c r="C790" s="452" t="s">
        <v>1870</v>
      </c>
      <c r="D790" s="453">
        <v>330.97849638554209</v>
      </c>
      <c r="E790" s="453">
        <v>342.55117108433717</v>
      </c>
      <c r="F790" s="453">
        <v>218.38794424096386</v>
      </c>
      <c r="G790" s="453">
        <v>304.36134457831304</v>
      </c>
      <c r="H790" s="422">
        <v>330.97849638554209</v>
      </c>
      <c r="I790" s="422">
        <v>342.55117108433717</v>
      </c>
      <c r="J790" s="422">
        <v>218.38794424096386</v>
      </c>
      <c r="K790" s="423">
        <v>304.36134457831304</v>
      </c>
      <c r="L790" s="424"/>
      <c r="M790" s="421"/>
    </row>
    <row r="791" spans="1:13" ht="13.2" x14ac:dyDescent="0.25">
      <c r="A791" s="450" t="s">
        <v>1196</v>
      </c>
      <c r="B791" s="451" t="s">
        <v>431</v>
      </c>
      <c r="C791" s="452" t="s">
        <v>1871</v>
      </c>
      <c r="D791" s="453">
        <v>345.14530273437492</v>
      </c>
      <c r="E791" s="453">
        <v>357.21332031249983</v>
      </c>
      <c r="F791" s="453">
        <v>227.7355597167969</v>
      </c>
      <c r="G791" s="453">
        <v>317.38886230468739</v>
      </c>
      <c r="H791" s="422">
        <v>345.14530273437492</v>
      </c>
      <c r="I791" s="422">
        <v>357.21332031249983</v>
      </c>
      <c r="J791" s="422">
        <v>227.7355597167969</v>
      </c>
      <c r="K791" s="423">
        <v>317.38886230468739</v>
      </c>
      <c r="L791" s="424"/>
      <c r="M791" s="421"/>
    </row>
    <row r="792" spans="1:13" ht="13.2" x14ac:dyDescent="0.25">
      <c r="A792" s="450" t="s">
        <v>1197</v>
      </c>
      <c r="B792" s="451" t="s">
        <v>431</v>
      </c>
      <c r="C792" s="452" t="s">
        <v>1870</v>
      </c>
      <c r="D792" s="453">
        <v>330.97849638554209</v>
      </c>
      <c r="E792" s="453">
        <v>342.55117108433717</v>
      </c>
      <c r="F792" s="453">
        <v>218.38794424096386</v>
      </c>
      <c r="G792" s="453">
        <v>304.36134457831304</v>
      </c>
      <c r="H792" s="422">
        <v>330.97849638554209</v>
      </c>
      <c r="I792" s="422">
        <v>342.55117108433717</v>
      </c>
      <c r="J792" s="422">
        <v>218.38794424096386</v>
      </c>
      <c r="K792" s="423">
        <v>304.36134457831304</v>
      </c>
      <c r="L792" s="424"/>
      <c r="M792" s="421"/>
    </row>
    <row r="793" spans="1:13" ht="13.2" x14ac:dyDescent="0.25">
      <c r="A793" s="450" t="s">
        <v>1198</v>
      </c>
      <c r="B793" s="451" t="s">
        <v>431</v>
      </c>
      <c r="C793" s="452" t="s">
        <v>1872</v>
      </c>
      <c r="D793" s="453">
        <v>334.83817114914422</v>
      </c>
      <c r="E793" s="453">
        <v>346.54579951100249</v>
      </c>
      <c r="F793" s="453">
        <v>220.93465481662594</v>
      </c>
      <c r="G793" s="453">
        <v>307.91062591687046</v>
      </c>
      <c r="H793" s="422">
        <v>334.83817114914422</v>
      </c>
      <c r="I793" s="422">
        <v>346.54579951100249</v>
      </c>
      <c r="J793" s="422">
        <v>220.93465481662594</v>
      </c>
      <c r="K793" s="423">
        <v>307.91062591687046</v>
      </c>
      <c r="L793" s="424"/>
      <c r="M793" s="421"/>
    </row>
    <row r="794" spans="1:13" ht="13.2" x14ac:dyDescent="0.25">
      <c r="A794" s="450" t="s">
        <v>1199</v>
      </c>
      <c r="B794" s="451" t="s">
        <v>431</v>
      </c>
      <c r="C794" s="452" t="s">
        <v>1873</v>
      </c>
      <c r="D794" s="453">
        <v>343.10765301204799</v>
      </c>
      <c r="E794" s="453">
        <v>355.10442409638546</v>
      </c>
      <c r="F794" s="453">
        <v>226.39106713253005</v>
      </c>
      <c r="G794" s="453">
        <v>315.51507951807218</v>
      </c>
      <c r="H794" s="422">
        <v>343.10765301204799</v>
      </c>
      <c r="I794" s="422">
        <v>355.10442409638546</v>
      </c>
      <c r="J794" s="422">
        <v>226.39106713253005</v>
      </c>
      <c r="K794" s="423">
        <v>315.51507951807218</v>
      </c>
      <c r="L794" s="424"/>
      <c r="M794" s="421"/>
    </row>
    <row r="795" spans="1:13" ht="13.2" x14ac:dyDescent="0.25">
      <c r="A795" s="450" t="s">
        <v>1200</v>
      </c>
      <c r="B795" s="451" t="s">
        <v>431</v>
      </c>
      <c r="C795" s="452" t="s">
        <v>1873</v>
      </c>
      <c r="D795" s="453">
        <v>343.10765301204799</v>
      </c>
      <c r="E795" s="453">
        <v>355.10442409638546</v>
      </c>
      <c r="F795" s="453">
        <v>226.39106713253005</v>
      </c>
      <c r="G795" s="453">
        <v>315.51507951807218</v>
      </c>
      <c r="H795" s="422">
        <v>343.10765301204799</v>
      </c>
      <c r="I795" s="422">
        <v>355.10442409638546</v>
      </c>
      <c r="J795" s="422">
        <v>226.39106713253005</v>
      </c>
      <c r="K795" s="423">
        <v>315.51507951807218</v>
      </c>
      <c r="L795" s="424"/>
      <c r="M795" s="421"/>
    </row>
    <row r="796" spans="1:13" ht="13.2" x14ac:dyDescent="0.25">
      <c r="A796" s="450" t="s">
        <v>1201</v>
      </c>
      <c r="B796" s="451" t="s">
        <v>432</v>
      </c>
      <c r="C796" s="452" t="s">
        <v>1874</v>
      </c>
      <c r="D796" s="453">
        <v>342.07460048899753</v>
      </c>
      <c r="E796" s="453">
        <v>354.03525085574574</v>
      </c>
      <c r="F796" s="453">
        <v>225.70943307090468</v>
      </c>
      <c r="G796" s="453">
        <v>314.56510464547677</v>
      </c>
      <c r="H796" s="422">
        <v>342.07460048899753</v>
      </c>
      <c r="I796" s="422">
        <v>354.03525085574574</v>
      </c>
      <c r="J796" s="422">
        <v>225.70943307090468</v>
      </c>
      <c r="K796" s="423">
        <v>314.56510464547677</v>
      </c>
      <c r="L796" s="424"/>
      <c r="M796" s="421"/>
    </row>
    <row r="797" spans="1:13" ht="13.2" x14ac:dyDescent="0.25">
      <c r="A797" s="450" t="s">
        <v>1202</v>
      </c>
      <c r="B797" s="451" t="s">
        <v>432</v>
      </c>
      <c r="C797" s="452" t="s">
        <v>1875</v>
      </c>
      <c r="D797" s="453">
        <v>341.0956956521739</v>
      </c>
      <c r="E797" s="453">
        <v>353.02211857707505</v>
      </c>
      <c r="F797" s="453">
        <v>225.06352701581031</v>
      </c>
      <c r="G797" s="453">
        <v>313.66492292490113</v>
      </c>
      <c r="H797" s="422">
        <v>341.0956956521739</v>
      </c>
      <c r="I797" s="422">
        <v>353.02211857707505</v>
      </c>
      <c r="J797" s="422">
        <v>225.06352701581031</v>
      </c>
      <c r="K797" s="423">
        <v>313.66492292490113</v>
      </c>
      <c r="L797" s="424"/>
      <c r="M797" s="421"/>
    </row>
    <row r="798" spans="1:13" ht="13.2" x14ac:dyDescent="0.25">
      <c r="A798" s="450" t="s">
        <v>1203</v>
      </c>
      <c r="B798" s="451" t="s">
        <v>432</v>
      </c>
      <c r="C798" s="452" t="s">
        <v>1875</v>
      </c>
      <c r="D798" s="453">
        <v>341.0956956521739</v>
      </c>
      <c r="E798" s="453">
        <v>353.02211857707505</v>
      </c>
      <c r="F798" s="453">
        <v>225.06352701581031</v>
      </c>
      <c r="G798" s="453">
        <v>313.66492292490113</v>
      </c>
      <c r="H798" s="422">
        <v>341.0956956521739</v>
      </c>
      <c r="I798" s="422">
        <v>353.02211857707505</v>
      </c>
      <c r="J798" s="422">
        <v>225.06352701581031</v>
      </c>
      <c r="K798" s="423">
        <v>313.66492292490113</v>
      </c>
      <c r="L798" s="424"/>
      <c r="M798" s="421"/>
    </row>
    <row r="799" spans="1:13" ht="13.2" x14ac:dyDescent="0.25">
      <c r="A799" s="450" t="s">
        <v>1204</v>
      </c>
      <c r="B799" s="451" t="s">
        <v>432</v>
      </c>
      <c r="C799" s="452" t="s">
        <v>1874</v>
      </c>
      <c r="D799" s="453">
        <v>342.07460048899753</v>
      </c>
      <c r="E799" s="453">
        <v>354.03525085574574</v>
      </c>
      <c r="F799" s="453">
        <v>225.70943307090468</v>
      </c>
      <c r="G799" s="453">
        <v>314.56510464547677</v>
      </c>
      <c r="H799" s="422">
        <v>342.07460048899753</v>
      </c>
      <c r="I799" s="422">
        <v>354.03525085574574</v>
      </c>
      <c r="J799" s="422">
        <v>225.70943307090468</v>
      </c>
      <c r="K799" s="423">
        <v>314.56510464547677</v>
      </c>
      <c r="L799" s="424"/>
      <c r="M799" s="421"/>
    </row>
    <row r="800" spans="1:13" ht="13.2" x14ac:dyDescent="0.25">
      <c r="A800" s="450" t="s">
        <v>1205</v>
      </c>
      <c r="B800" s="451" t="s">
        <v>432</v>
      </c>
      <c r="C800" s="452" t="s">
        <v>1876</v>
      </c>
      <c r="D800" s="453">
        <v>338.41971428571429</v>
      </c>
      <c r="E800" s="453">
        <v>350.25257142857157</v>
      </c>
      <c r="F800" s="453">
        <v>223.29784714285719</v>
      </c>
      <c r="G800" s="453">
        <v>311.20414285714281</v>
      </c>
      <c r="H800" s="422">
        <v>338.41971428571429</v>
      </c>
      <c r="I800" s="422">
        <v>350.25257142857157</v>
      </c>
      <c r="J800" s="422">
        <v>223.29784714285719</v>
      </c>
      <c r="K800" s="423">
        <v>311.20414285714281</v>
      </c>
      <c r="L800" s="424"/>
      <c r="M800" s="421"/>
    </row>
    <row r="801" spans="1:13" ht="13.2" x14ac:dyDescent="0.25">
      <c r="A801" s="450" t="s">
        <v>1206</v>
      </c>
      <c r="B801" s="451" t="s">
        <v>432</v>
      </c>
      <c r="C801" s="452" t="s">
        <v>1877</v>
      </c>
      <c r="D801" s="453">
        <v>343.67456513026048</v>
      </c>
      <c r="E801" s="453">
        <v>355.69115831663328</v>
      </c>
      <c r="F801" s="453">
        <v>226.76513002004009</v>
      </c>
      <c r="G801" s="453">
        <v>316.03640080160324</v>
      </c>
      <c r="H801" s="422">
        <v>343.67456513026048</v>
      </c>
      <c r="I801" s="422">
        <v>355.69115831663328</v>
      </c>
      <c r="J801" s="422">
        <v>226.76513002004009</v>
      </c>
      <c r="K801" s="423">
        <v>316.03640080160324</v>
      </c>
      <c r="L801" s="424"/>
      <c r="M801" s="421"/>
    </row>
    <row r="802" spans="1:13" ht="13.2" x14ac:dyDescent="0.25">
      <c r="A802" s="450" t="s">
        <v>1207</v>
      </c>
      <c r="B802" s="451" t="s">
        <v>432</v>
      </c>
      <c r="C802" s="452" t="s">
        <v>1877</v>
      </c>
      <c r="D802" s="453">
        <v>343.67456513026048</v>
      </c>
      <c r="E802" s="453">
        <v>355.69115831663328</v>
      </c>
      <c r="F802" s="453">
        <v>226.76513002004009</v>
      </c>
      <c r="G802" s="453">
        <v>316.03640080160324</v>
      </c>
      <c r="H802" s="422">
        <v>343.67456513026048</v>
      </c>
      <c r="I802" s="422">
        <v>355.69115831663328</v>
      </c>
      <c r="J802" s="422">
        <v>226.76513002004009</v>
      </c>
      <c r="K802" s="423">
        <v>316.03640080160324</v>
      </c>
      <c r="L802" s="424"/>
      <c r="M802" s="421"/>
    </row>
    <row r="803" spans="1:13" ht="13.2" x14ac:dyDescent="0.25">
      <c r="A803" s="450" t="s">
        <v>1208</v>
      </c>
      <c r="B803" s="451" t="s">
        <v>432</v>
      </c>
      <c r="C803" s="452" t="s">
        <v>1878</v>
      </c>
      <c r="D803" s="453">
        <v>339.31051254304003</v>
      </c>
      <c r="E803" s="453">
        <v>351.17451647811129</v>
      </c>
      <c r="F803" s="453">
        <v>223.88561825873106</v>
      </c>
      <c r="G803" s="453">
        <v>312.02330349237593</v>
      </c>
      <c r="H803" s="422">
        <v>339.31051254304003</v>
      </c>
      <c r="I803" s="422">
        <v>351.17451647811129</v>
      </c>
      <c r="J803" s="422">
        <v>223.88561825873106</v>
      </c>
      <c r="K803" s="423">
        <v>312.02330349237593</v>
      </c>
      <c r="L803" s="424"/>
      <c r="M803" s="421"/>
    </row>
    <row r="804" spans="1:13" ht="13.2" x14ac:dyDescent="0.25">
      <c r="A804" s="450" t="s">
        <v>1209</v>
      </c>
      <c r="B804" s="451" t="s">
        <v>432</v>
      </c>
      <c r="C804" s="452" t="s">
        <v>1879</v>
      </c>
      <c r="D804" s="453">
        <v>342.79657779932143</v>
      </c>
      <c r="E804" s="453">
        <v>354.78247212796902</v>
      </c>
      <c r="F804" s="453">
        <v>226.18581187590891</v>
      </c>
      <c r="G804" s="453">
        <v>315.22902084343195</v>
      </c>
      <c r="H804" s="422">
        <v>342.79657779932143</v>
      </c>
      <c r="I804" s="422">
        <v>354.78247212796902</v>
      </c>
      <c r="J804" s="422">
        <v>226.18581187590891</v>
      </c>
      <c r="K804" s="423">
        <v>315.22902084343195</v>
      </c>
      <c r="L804" s="424"/>
      <c r="M804" s="421"/>
    </row>
    <row r="805" spans="1:13" ht="13.2" x14ac:dyDescent="0.25">
      <c r="A805" s="450" t="s">
        <v>1210</v>
      </c>
      <c r="B805" s="451" t="s">
        <v>432</v>
      </c>
      <c r="C805" s="452" t="s">
        <v>1880</v>
      </c>
      <c r="D805" s="453">
        <v>336.43339156035341</v>
      </c>
      <c r="E805" s="453">
        <v>348.19679685966656</v>
      </c>
      <c r="F805" s="453">
        <v>221.98722140333669</v>
      </c>
      <c r="G805" s="453">
        <v>309.37755937193339</v>
      </c>
      <c r="H805" s="422">
        <v>336.43339156035341</v>
      </c>
      <c r="I805" s="422">
        <v>348.19679685966656</v>
      </c>
      <c r="J805" s="422">
        <v>221.98722140333669</v>
      </c>
      <c r="K805" s="423">
        <v>309.37755937193339</v>
      </c>
      <c r="L805" s="424"/>
      <c r="M805" s="421"/>
    </row>
    <row r="806" spans="1:13" ht="13.2" x14ac:dyDescent="0.25">
      <c r="A806" s="450" t="s">
        <v>1211</v>
      </c>
      <c r="B806" s="451" t="s">
        <v>432</v>
      </c>
      <c r="C806" s="452" t="s">
        <v>1881</v>
      </c>
      <c r="D806" s="453">
        <v>331.59819920318722</v>
      </c>
      <c r="E806" s="453">
        <v>343.19254183266924</v>
      </c>
      <c r="F806" s="453">
        <v>218.79683976095626</v>
      </c>
      <c r="G806" s="453">
        <v>304.93121115537855</v>
      </c>
      <c r="H806" s="422">
        <v>331.59819920318722</v>
      </c>
      <c r="I806" s="422">
        <v>343.19254183266924</v>
      </c>
      <c r="J806" s="422">
        <v>218.79683976095626</v>
      </c>
      <c r="K806" s="423">
        <v>304.93121115537855</v>
      </c>
      <c r="L806" s="424"/>
      <c r="M806" s="421"/>
    </row>
    <row r="807" spans="1:13" ht="13.2" x14ac:dyDescent="0.25">
      <c r="A807" s="450" t="s">
        <v>1212</v>
      </c>
      <c r="B807" s="451" t="s">
        <v>432</v>
      </c>
      <c r="C807" s="452" t="s">
        <v>1882</v>
      </c>
      <c r="D807" s="453">
        <v>329.88020771513345</v>
      </c>
      <c r="E807" s="453">
        <v>341.41448071216621</v>
      </c>
      <c r="F807" s="453">
        <v>217.66326572700297</v>
      </c>
      <c r="G807" s="453">
        <v>303.3513798219584</v>
      </c>
      <c r="H807" s="422">
        <v>329.88020771513345</v>
      </c>
      <c r="I807" s="422">
        <v>341.41448071216621</v>
      </c>
      <c r="J807" s="422">
        <v>217.66326572700297</v>
      </c>
      <c r="K807" s="423">
        <v>303.3513798219584</v>
      </c>
      <c r="L807" s="424"/>
      <c r="M807" s="421"/>
    </row>
    <row r="808" spans="1:13" ht="13.2" x14ac:dyDescent="0.25">
      <c r="A808" s="450" t="s">
        <v>1213</v>
      </c>
      <c r="B808" s="451" t="s">
        <v>433</v>
      </c>
      <c r="C808" s="452" t="s">
        <v>1883</v>
      </c>
      <c r="D808" s="453">
        <v>334.53965500246431</v>
      </c>
      <c r="E808" s="453">
        <v>346.23684573681629</v>
      </c>
      <c r="F808" s="453">
        <v>220.73768634795474</v>
      </c>
      <c r="G808" s="453">
        <v>307.63611631345492</v>
      </c>
      <c r="H808" s="422">
        <v>334.53965500246431</v>
      </c>
      <c r="I808" s="422">
        <v>346.23684573681629</v>
      </c>
      <c r="J808" s="422">
        <v>220.73768634795474</v>
      </c>
      <c r="K808" s="423">
        <v>307.63611631345492</v>
      </c>
      <c r="L808" s="424"/>
      <c r="M808" s="421"/>
    </row>
    <row r="809" spans="1:13" ht="13.2" x14ac:dyDescent="0.25">
      <c r="A809" s="450" t="s">
        <v>1214</v>
      </c>
      <c r="B809" s="451" t="s">
        <v>433</v>
      </c>
      <c r="C809" s="452" t="s">
        <v>1883</v>
      </c>
      <c r="D809" s="453">
        <v>334.53965500246431</v>
      </c>
      <c r="E809" s="453">
        <v>346.23684573681629</v>
      </c>
      <c r="F809" s="453">
        <v>220.73768634795474</v>
      </c>
      <c r="G809" s="453">
        <v>307.63611631345492</v>
      </c>
      <c r="H809" s="422">
        <v>334.53965500246431</v>
      </c>
      <c r="I809" s="422">
        <v>346.23684573681629</v>
      </c>
      <c r="J809" s="422">
        <v>220.73768634795474</v>
      </c>
      <c r="K809" s="423">
        <v>307.63611631345492</v>
      </c>
      <c r="L809" s="424"/>
      <c r="M809" s="421"/>
    </row>
    <row r="810" spans="1:13" ht="13.2" x14ac:dyDescent="0.25">
      <c r="A810" s="450" t="s">
        <v>1215</v>
      </c>
      <c r="B810" s="451" t="s">
        <v>433</v>
      </c>
      <c r="C810" s="452" t="s">
        <v>1883</v>
      </c>
      <c r="D810" s="453">
        <v>334.53965500246431</v>
      </c>
      <c r="E810" s="453">
        <v>346.23684573681629</v>
      </c>
      <c r="F810" s="453">
        <v>220.73768634795474</v>
      </c>
      <c r="G810" s="453">
        <v>307.63611631345492</v>
      </c>
      <c r="H810" s="422">
        <v>334.53965500246431</v>
      </c>
      <c r="I810" s="422">
        <v>346.23684573681629</v>
      </c>
      <c r="J810" s="422">
        <v>220.73768634795474</v>
      </c>
      <c r="K810" s="423">
        <v>307.63611631345492</v>
      </c>
      <c r="L810" s="424"/>
      <c r="M810" s="421"/>
    </row>
    <row r="811" spans="1:13" ht="13.2" x14ac:dyDescent="0.25">
      <c r="A811" s="450" t="s">
        <v>1216</v>
      </c>
      <c r="B811" s="451" t="s">
        <v>433</v>
      </c>
      <c r="C811" s="452" t="s">
        <v>1884</v>
      </c>
      <c r="D811" s="453">
        <v>332.15483185840714</v>
      </c>
      <c r="E811" s="453">
        <v>343.76863716814154</v>
      </c>
      <c r="F811" s="453">
        <v>219.16412000000003</v>
      </c>
      <c r="G811" s="453">
        <v>305.44307964601762</v>
      </c>
      <c r="H811" s="422">
        <v>332.15483185840714</v>
      </c>
      <c r="I811" s="422">
        <v>343.76863716814154</v>
      </c>
      <c r="J811" s="422">
        <v>219.16412000000003</v>
      </c>
      <c r="K811" s="423">
        <v>305.44307964601762</v>
      </c>
      <c r="L811" s="424"/>
      <c r="M811" s="421"/>
    </row>
    <row r="812" spans="1:13" ht="13.2" x14ac:dyDescent="0.25">
      <c r="A812" s="450" t="s">
        <v>1217</v>
      </c>
      <c r="B812" s="451" t="s">
        <v>433</v>
      </c>
      <c r="C812" s="452" t="s">
        <v>1885</v>
      </c>
      <c r="D812" s="453">
        <v>333.23117837837833</v>
      </c>
      <c r="E812" s="453">
        <v>344.88261818181803</v>
      </c>
      <c r="F812" s="453">
        <v>219.87432053071245</v>
      </c>
      <c r="G812" s="453">
        <v>306.43286683046671</v>
      </c>
      <c r="H812" s="422">
        <v>333.23117837837833</v>
      </c>
      <c r="I812" s="422">
        <v>344.88261818181803</v>
      </c>
      <c r="J812" s="422">
        <v>219.87432053071245</v>
      </c>
      <c r="K812" s="423">
        <v>306.43286683046671</v>
      </c>
      <c r="L812" s="424"/>
      <c r="M812" s="421"/>
    </row>
    <row r="813" spans="1:13" ht="13.2" x14ac:dyDescent="0.25">
      <c r="A813" s="450" t="s">
        <v>1218</v>
      </c>
      <c r="B813" s="451" t="s">
        <v>433</v>
      </c>
      <c r="C813" s="452" t="s">
        <v>1886</v>
      </c>
      <c r="D813" s="453">
        <v>332.46805689063257</v>
      </c>
      <c r="E813" s="453">
        <v>344.09281412457091</v>
      </c>
      <c r="F813" s="453">
        <v>219.37079376164786</v>
      </c>
      <c r="G813" s="453">
        <v>305.7311152525748</v>
      </c>
      <c r="H813" s="422">
        <v>332.46805689063257</v>
      </c>
      <c r="I813" s="422">
        <v>344.09281412457091</v>
      </c>
      <c r="J813" s="422">
        <v>219.37079376164786</v>
      </c>
      <c r="K813" s="423">
        <v>305.7311152525748</v>
      </c>
      <c r="L813" s="424"/>
      <c r="M813" s="421"/>
    </row>
    <row r="814" spans="1:13" ht="13.2" x14ac:dyDescent="0.25">
      <c r="A814" s="450" t="s">
        <v>1219</v>
      </c>
      <c r="B814" s="451" t="s">
        <v>433</v>
      </c>
      <c r="C814" s="452" t="s">
        <v>1887</v>
      </c>
      <c r="D814" s="453">
        <v>326.82959323719547</v>
      </c>
      <c r="E814" s="453">
        <v>338.2572013923421</v>
      </c>
      <c r="F814" s="453">
        <v>215.65039349577322</v>
      </c>
      <c r="G814" s="453">
        <v>300.54609448035802</v>
      </c>
      <c r="H814" s="422">
        <v>326.82959323719547</v>
      </c>
      <c r="I814" s="422">
        <v>338.2572013923421</v>
      </c>
      <c r="J814" s="422">
        <v>215.65039349577322</v>
      </c>
      <c r="K814" s="423">
        <v>300.54609448035802</v>
      </c>
      <c r="L814" s="424"/>
      <c r="M814" s="421"/>
    </row>
    <row r="815" spans="1:13" ht="13.2" x14ac:dyDescent="0.25">
      <c r="A815" s="450" t="s">
        <v>1220</v>
      </c>
      <c r="B815" s="451" t="s">
        <v>433</v>
      </c>
      <c r="C815" s="452" t="s">
        <v>1888</v>
      </c>
      <c r="D815" s="453">
        <v>326.39357926221339</v>
      </c>
      <c r="E815" s="453">
        <v>337.80594217347959</v>
      </c>
      <c r="F815" s="453">
        <v>215.36270049850452</v>
      </c>
      <c r="G815" s="453">
        <v>300.14514456630116</v>
      </c>
      <c r="H815" s="422">
        <v>326.39357926221339</v>
      </c>
      <c r="I815" s="422">
        <v>337.80594217347959</v>
      </c>
      <c r="J815" s="422">
        <v>215.36270049850452</v>
      </c>
      <c r="K815" s="423">
        <v>300.14514456630116</v>
      </c>
      <c r="L815" s="424"/>
      <c r="M815" s="421"/>
    </row>
    <row r="816" spans="1:13" ht="13.2" x14ac:dyDescent="0.25">
      <c r="A816" s="450" t="s">
        <v>1221</v>
      </c>
      <c r="B816" s="451" t="s">
        <v>433</v>
      </c>
      <c r="C816" s="452" t="s">
        <v>1889</v>
      </c>
      <c r="D816" s="453">
        <v>327.22953955375232</v>
      </c>
      <c r="E816" s="453">
        <v>338.67113184584161</v>
      </c>
      <c r="F816" s="453">
        <v>215.9142881440161</v>
      </c>
      <c r="G816" s="453">
        <v>300.91387728194707</v>
      </c>
      <c r="H816" s="422">
        <v>327.22953955375232</v>
      </c>
      <c r="I816" s="422">
        <v>338.67113184584161</v>
      </c>
      <c r="J816" s="422">
        <v>215.9142881440161</v>
      </c>
      <c r="K816" s="423">
        <v>300.91387728194707</v>
      </c>
      <c r="L816" s="424"/>
      <c r="M816" s="421"/>
    </row>
    <row r="817" spans="1:13" ht="13.2" x14ac:dyDescent="0.25">
      <c r="A817" s="450" t="s">
        <v>1222</v>
      </c>
      <c r="B817" s="451" t="s">
        <v>433</v>
      </c>
      <c r="C817" s="452" t="s">
        <v>1890</v>
      </c>
      <c r="D817" s="453">
        <v>327.25224512256125</v>
      </c>
      <c r="E817" s="453">
        <v>338.69463131565772</v>
      </c>
      <c r="F817" s="453">
        <v>215.92926984992494</v>
      </c>
      <c r="G817" s="453">
        <v>300.93475687843932</v>
      </c>
      <c r="H817" s="422">
        <v>327.25224512256125</v>
      </c>
      <c r="I817" s="422">
        <v>338.69463131565772</v>
      </c>
      <c r="J817" s="422">
        <v>215.92926984992494</v>
      </c>
      <c r="K817" s="423">
        <v>300.93475687843932</v>
      </c>
      <c r="L817" s="424"/>
      <c r="M817" s="421"/>
    </row>
    <row r="818" spans="1:13" ht="13.2" x14ac:dyDescent="0.25">
      <c r="A818" s="450" t="s">
        <v>1223</v>
      </c>
      <c r="B818" s="451" t="s">
        <v>433</v>
      </c>
      <c r="C818" s="452" t="s">
        <v>1891</v>
      </c>
      <c r="D818" s="453">
        <v>341.71815286624195</v>
      </c>
      <c r="E818" s="453">
        <v>353.66634002939742</v>
      </c>
      <c r="F818" s="453">
        <v>225.47423995590401</v>
      </c>
      <c r="G818" s="453">
        <v>314.23732239098479</v>
      </c>
      <c r="H818" s="422">
        <v>341.71815286624195</v>
      </c>
      <c r="I818" s="422">
        <v>353.66634002939742</v>
      </c>
      <c r="J818" s="422">
        <v>225.47423995590401</v>
      </c>
      <c r="K818" s="423">
        <v>314.23732239098479</v>
      </c>
      <c r="L818" s="424"/>
      <c r="M818" s="421"/>
    </row>
    <row r="819" spans="1:13" ht="13.2" x14ac:dyDescent="0.25">
      <c r="A819" s="450" t="s">
        <v>1224</v>
      </c>
      <c r="B819" s="451" t="s">
        <v>433</v>
      </c>
      <c r="C819" s="452" t="s">
        <v>1892</v>
      </c>
      <c r="D819" s="453">
        <v>328.564507998061</v>
      </c>
      <c r="E819" s="453">
        <v>340.05277750848251</v>
      </c>
      <c r="F819" s="453">
        <v>216.79513393116812</v>
      </c>
      <c r="G819" s="453">
        <v>302.1414881240911</v>
      </c>
      <c r="H819" s="422">
        <v>328.564507998061</v>
      </c>
      <c r="I819" s="422">
        <v>340.05277750848251</v>
      </c>
      <c r="J819" s="422">
        <v>216.79513393116812</v>
      </c>
      <c r="K819" s="423">
        <v>302.1414881240911</v>
      </c>
      <c r="L819" s="424"/>
      <c r="M819" s="421"/>
    </row>
    <row r="820" spans="1:13" ht="13.2" x14ac:dyDescent="0.25">
      <c r="A820" s="450" t="s">
        <v>1225</v>
      </c>
      <c r="B820" s="451" t="s">
        <v>433</v>
      </c>
      <c r="C820" s="452" t="s">
        <v>1893</v>
      </c>
      <c r="D820" s="453">
        <v>347.59085190545107</v>
      </c>
      <c r="E820" s="453">
        <v>359.74437819585137</v>
      </c>
      <c r="F820" s="453">
        <v>229.34919462614573</v>
      </c>
      <c r="G820" s="453">
        <v>319.63774143753022</v>
      </c>
      <c r="H820" s="422">
        <v>347.59085190545107</v>
      </c>
      <c r="I820" s="422">
        <v>359.74437819585137</v>
      </c>
      <c r="J820" s="422">
        <v>229.34919462614573</v>
      </c>
      <c r="K820" s="423">
        <v>319.63774143753022</v>
      </c>
      <c r="L820" s="424"/>
      <c r="M820" s="421"/>
    </row>
    <row r="821" spans="1:13" ht="13.2" x14ac:dyDescent="0.25">
      <c r="A821" s="450" t="s">
        <v>1226</v>
      </c>
      <c r="B821" s="451" t="s">
        <v>433</v>
      </c>
      <c r="C821" s="452" t="s">
        <v>1894</v>
      </c>
      <c r="D821" s="453">
        <v>342.87688975609751</v>
      </c>
      <c r="E821" s="453">
        <v>354.86559219512202</v>
      </c>
      <c r="F821" s="453">
        <v>226.23880372682927</v>
      </c>
      <c r="G821" s="453">
        <v>315.30287414634137</v>
      </c>
      <c r="H821" s="422">
        <v>342.87688975609751</v>
      </c>
      <c r="I821" s="422">
        <v>354.86559219512202</v>
      </c>
      <c r="J821" s="422">
        <v>226.23880372682927</v>
      </c>
      <c r="K821" s="423">
        <v>315.30287414634137</v>
      </c>
      <c r="L821" s="424"/>
      <c r="M821" s="421"/>
    </row>
    <row r="822" spans="1:13" ht="13.2" x14ac:dyDescent="0.25">
      <c r="A822" s="450" t="s">
        <v>1227</v>
      </c>
      <c r="B822" s="451" t="s">
        <v>427</v>
      </c>
      <c r="C822" s="452" t="s">
        <v>1840</v>
      </c>
      <c r="D822" s="453">
        <v>320.66877685088622</v>
      </c>
      <c r="E822" s="453">
        <v>331.88097184567255</v>
      </c>
      <c r="F822" s="453">
        <v>211.58533174661105</v>
      </c>
      <c r="G822" s="453">
        <v>294.88072836287796</v>
      </c>
      <c r="H822" s="422">
        <v>320.66877685088622</v>
      </c>
      <c r="I822" s="422">
        <v>331.88097184567255</v>
      </c>
      <c r="J822" s="422">
        <v>211.58533174661105</v>
      </c>
      <c r="K822" s="423">
        <v>294.88072836287796</v>
      </c>
      <c r="L822" s="424"/>
      <c r="M822" s="421"/>
    </row>
    <row r="823" spans="1:13" ht="13.2" x14ac:dyDescent="0.25">
      <c r="A823" s="450" t="s">
        <v>1228</v>
      </c>
      <c r="B823" s="451" t="s">
        <v>434</v>
      </c>
      <c r="C823" s="452" t="s">
        <v>1887</v>
      </c>
      <c r="D823" s="453">
        <v>393.98235097719862</v>
      </c>
      <c r="E823" s="453">
        <v>407.7579576547231</v>
      </c>
      <c r="F823" s="453">
        <v>259.95947361156345</v>
      </c>
      <c r="G823" s="453">
        <v>362.29845561889243</v>
      </c>
      <c r="H823" s="422">
        <v>393.98235097719862</v>
      </c>
      <c r="I823" s="422">
        <v>407.7579576547231</v>
      </c>
      <c r="J823" s="422">
        <v>259.95947361156345</v>
      </c>
      <c r="K823" s="423">
        <v>362.29845561889243</v>
      </c>
      <c r="L823" s="424"/>
      <c r="M823" s="421"/>
    </row>
    <row r="824" spans="1:13" ht="13.2" x14ac:dyDescent="0.25">
      <c r="A824" s="450" t="s">
        <v>1229</v>
      </c>
      <c r="B824" s="451" t="s">
        <v>434</v>
      </c>
      <c r="C824" s="452" t="s">
        <v>1887</v>
      </c>
      <c r="D824" s="453">
        <v>393.98235097719862</v>
      </c>
      <c r="E824" s="453">
        <v>407.7579576547231</v>
      </c>
      <c r="F824" s="453">
        <v>259.95947361156345</v>
      </c>
      <c r="G824" s="453">
        <v>362.29845561889243</v>
      </c>
      <c r="H824" s="422">
        <v>393.98235097719862</v>
      </c>
      <c r="I824" s="422">
        <v>407.7579576547231</v>
      </c>
      <c r="J824" s="422">
        <v>259.95947361156345</v>
      </c>
      <c r="K824" s="423">
        <v>362.29845561889243</v>
      </c>
      <c r="L824" s="424"/>
      <c r="M824" s="421"/>
    </row>
    <row r="825" spans="1:13" ht="13.2" x14ac:dyDescent="0.25">
      <c r="A825" s="450" t="s">
        <v>1230</v>
      </c>
      <c r="B825" s="451" t="s">
        <v>434</v>
      </c>
      <c r="C825" s="452" t="s">
        <v>1887</v>
      </c>
      <c r="D825" s="453">
        <v>393.98235097719862</v>
      </c>
      <c r="E825" s="453">
        <v>407.7579576547231</v>
      </c>
      <c r="F825" s="453">
        <v>259.95947361156345</v>
      </c>
      <c r="G825" s="453">
        <v>362.29845561889243</v>
      </c>
      <c r="H825" s="422">
        <v>393.98235097719862</v>
      </c>
      <c r="I825" s="422">
        <v>407.7579576547231</v>
      </c>
      <c r="J825" s="422">
        <v>259.95947361156345</v>
      </c>
      <c r="K825" s="423">
        <v>362.29845561889243</v>
      </c>
      <c r="L825" s="424"/>
      <c r="M825" s="421"/>
    </row>
    <row r="826" spans="1:13" ht="13.2" x14ac:dyDescent="0.25">
      <c r="A826" s="450" t="s">
        <v>1231</v>
      </c>
      <c r="B826" s="451" t="s">
        <v>434</v>
      </c>
      <c r="C826" s="452" t="s">
        <v>1895</v>
      </c>
      <c r="D826" s="453">
        <v>361.40928813559321</v>
      </c>
      <c r="E826" s="453">
        <v>374.0459765319427</v>
      </c>
      <c r="F826" s="453">
        <v>238.46694672750982</v>
      </c>
      <c r="G826" s="453">
        <v>332.34490482398957</v>
      </c>
      <c r="H826" s="422">
        <v>361.40928813559321</v>
      </c>
      <c r="I826" s="422">
        <v>374.0459765319427</v>
      </c>
      <c r="J826" s="422">
        <v>238.46694672750982</v>
      </c>
      <c r="K826" s="423">
        <v>332.34490482398957</v>
      </c>
      <c r="L826" s="424"/>
      <c r="M826" s="421"/>
    </row>
    <row r="827" spans="1:13" ht="13.2" x14ac:dyDescent="0.25">
      <c r="A827" s="450" t="s">
        <v>1232</v>
      </c>
      <c r="B827" s="451" t="s">
        <v>434</v>
      </c>
      <c r="C827" s="452" t="s">
        <v>1896</v>
      </c>
      <c r="D827" s="453">
        <v>375.3792978142078</v>
      </c>
      <c r="E827" s="453">
        <v>388.5044480874318</v>
      </c>
      <c r="F827" s="453">
        <v>247.68471080601103</v>
      </c>
      <c r="G827" s="453">
        <v>345.1914521857924</v>
      </c>
      <c r="H827" s="422">
        <v>375.3792978142078</v>
      </c>
      <c r="I827" s="422">
        <v>388.5044480874318</v>
      </c>
      <c r="J827" s="422">
        <v>247.68471080601103</v>
      </c>
      <c r="K827" s="423">
        <v>345.1914521857924</v>
      </c>
      <c r="L827" s="424"/>
      <c r="M827" s="421"/>
    </row>
    <row r="828" spans="1:13" ht="13.2" x14ac:dyDescent="0.25">
      <c r="A828" s="450" t="s">
        <v>1233</v>
      </c>
      <c r="B828" s="451" t="s">
        <v>434</v>
      </c>
      <c r="C828" s="452" t="s">
        <v>1896</v>
      </c>
      <c r="D828" s="453">
        <v>375.3792978142078</v>
      </c>
      <c r="E828" s="453">
        <v>388.5044480874318</v>
      </c>
      <c r="F828" s="453">
        <v>247.68471080601103</v>
      </c>
      <c r="G828" s="453">
        <v>345.1914521857924</v>
      </c>
      <c r="H828" s="422">
        <v>375.3792978142078</v>
      </c>
      <c r="I828" s="422">
        <v>388.5044480874318</v>
      </c>
      <c r="J828" s="422">
        <v>247.68471080601103</v>
      </c>
      <c r="K828" s="423">
        <v>345.1914521857924</v>
      </c>
      <c r="L828" s="424"/>
      <c r="M828" s="421"/>
    </row>
    <row r="829" spans="1:13" ht="13.2" x14ac:dyDescent="0.25">
      <c r="A829" s="450" t="s">
        <v>1234</v>
      </c>
      <c r="B829" s="451" t="s">
        <v>434</v>
      </c>
      <c r="C829" s="452" t="s">
        <v>1897</v>
      </c>
      <c r="D829" s="453">
        <v>377.45497621225985</v>
      </c>
      <c r="E829" s="453">
        <v>390.65270265324807</v>
      </c>
      <c r="F829" s="453">
        <v>249.05429566788663</v>
      </c>
      <c r="G829" s="453">
        <v>347.10020539798722</v>
      </c>
      <c r="H829" s="422">
        <v>377.45497621225985</v>
      </c>
      <c r="I829" s="422">
        <v>390.65270265324807</v>
      </c>
      <c r="J829" s="422">
        <v>249.05429566788663</v>
      </c>
      <c r="K829" s="423">
        <v>347.10020539798722</v>
      </c>
      <c r="L829" s="424"/>
      <c r="M829" s="421"/>
    </row>
    <row r="830" spans="1:13" ht="13.2" x14ac:dyDescent="0.25">
      <c r="A830" s="450" t="s">
        <v>1235</v>
      </c>
      <c r="B830" s="451" t="s">
        <v>434</v>
      </c>
      <c r="C830" s="452" t="s">
        <v>1898</v>
      </c>
      <c r="D830" s="453">
        <v>351.3264745916515</v>
      </c>
      <c r="E830" s="453">
        <v>363.61061705989107</v>
      </c>
      <c r="F830" s="453">
        <v>231.81405251814883</v>
      </c>
      <c r="G830" s="453">
        <v>323.07294691470048</v>
      </c>
      <c r="H830" s="422">
        <v>351.3264745916515</v>
      </c>
      <c r="I830" s="422">
        <v>363.61061705989107</v>
      </c>
      <c r="J830" s="422">
        <v>231.81405251814883</v>
      </c>
      <c r="K830" s="423">
        <v>323.07294691470048</v>
      </c>
      <c r="L830" s="424"/>
      <c r="M830" s="421"/>
    </row>
    <row r="831" spans="1:13" ht="13.2" x14ac:dyDescent="0.25">
      <c r="A831" s="450" t="s">
        <v>1236</v>
      </c>
      <c r="B831" s="451" t="s">
        <v>435</v>
      </c>
      <c r="C831" s="452" t="s">
        <v>1899</v>
      </c>
      <c r="D831" s="425">
        <v>563.03428209093613</v>
      </c>
      <c r="E831" s="425">
        <v>582.72079545075917</v>
      </c>
      <c r="F831" s="425">
        <v>371.50419361321877</v>
      </c>
      <c r="G831" s="425">
        <v>517.75530136334328</v>
      </c>
      <c r="H831" s="426">
        <v>444.96014971521566</v>
      </c>
      <c r="I831" s="426">
        <v>460.51819690805542</v>
      </c>
      <c r="J831" s="426">
        <v>293.59590857607816</v>
      </c>
      <c r="K831" s="427">
        <v>409.17664117168425</v>
      </c>
      <c r="L831" s="428" t="s">
        <v>496</v>
      </c>
      <c r="M831" s="421"/>
    </row>
    <row r="832" spans="1:13" ht="13.2" x14ac:dyDescent="0.25">
      <c r="A832" s="450" t="s">
        <v>1237</v>
      </c>
      <c r="B832" s="451" t="s">
        <v>435</v>
      </c>
      <c r="C832" s="452" t="s">
        <v>1899</v>
      </c>
      <c r="D832" s="425">
        <v>563.03428209093613</v>
      </c>
      <c r="E832" s="425">
        <v>582.72079545075917</v>
      </c>
      <c r="F832" s="425">
        <v>371.50419361321877</v>
      </c>
      <c r="G832" s="425">
        <v>517.75530136334328</v>
      </c>
      <c r="H832" s="426">
        <v>444.96014971521566</v>
      </c>
      <c r="I832" s="426">
        <v>460.51819690805542</v>
      </c>
      <c r="J832" s="426">
        <v>293.59590857607816</v>
      </c>
      <c r="K832" s="427">
        <v>409.17664117168425</v>
      </c>
      <c r="L832" s="428" t="s">
        <v>496</v>
      </c>
      <c r="M832" s="421"/>
    </row>
    <row r="833" spans="1:13" ht="13.2" x14ac:dyDescent="0.25">
      <c r="A833" s="450" t="s">
        <v>1238</v>
      </c>
      <c r="B833" s="451" t="s">
        <v>435</v>
      </c>
      <c r="C833" s="452" t="s">
        <v>1899</v>
      </c>
      <c r="D833" s="425">
        <v>563.03428209093613</v>
      </c>
      <c r="E833" s="425">
        <v>582.72079545075917</v>
      </c>
      <c r="F833" s="425">
        <v>371.50419361321877</v>
      </c>
      <c r="G833" s="425">
        <v>517.75530136334328</v>
      </c>
      <c r="H833" s="426">
        <v>444.96014971521566</v>
      </c>
      <c r="I833" s="426">
        <v>460.51819690805542</v>
      </c>
      <c r="J833" s="426">
        <v>293.59590857607816</v>
      </c>
      <c r="K833" s="427">
        <v>409.17664117168425</v>
      </c>
      <c r="L833" s="428" t="s">
        <v>496</v>
      </c>
      <c r="M833" s="421"/>
    </row>
    <row r="834" spans="1:13" ht="13.2" x14ac:dyDescent="0.25">
      <c r="A834" s="450" t="s">
        <v>1239</v>
      </c>
      <c r="B834" s="451" t="s">
        <v>435</v>
      </c>
      <c r="C834" s="452" t="s">
        <v>1900</v>
      </c>
      <c r="D834" s="425">
        <v>522.9528132588498</v>
      </c>
      <c r="E834" s="425">
        <v>541.23787665950897</v>
      </c>
      <c r="F834" s="425">
        <v>345.05743143383762</v>
      </c>
      <c r="G834" s="425">
        <v>480.89716743733391</v>
      </c>
      <c r="H834" s="426">
        <v>413.28418088060317</v>
      </c>
      <c r="I834" s="426">
        <v>427.73467671558939</v>
      </c>
      <c r="J834" s="426">
        <v>272.69530690202322</v>
      </c>
      <c r="K834" s="427">
        <v>380.0480404601351</v>
      </c>
      <c r="L834" s="428" t="s">
        <v>496</v>
      </c>
      <c r="M834" s="421"/>
    </row>
    <row r="835" spans="1:13" ht="13.2" x14ac:dyDescent="0.25">
      <c r="A835" s="450" t="s">
        <v>1240</v>
      </c>
      <c r="B835" s="451" t="s">
        <v>435</v>
      </c>
      <c r="C835" s="452" t="s">
        <v>1900</v>
      </c>
      <c r="D835" s="425">
        <v>522.9528132588498</v>
      </c>
      <c r="E835" s="425">
        <v>541.23787665950897</v>
      </c>
      <c r="F835" s="425">
        <v>345.05743143383762</v>
      </c>
      <c r="G835" s="425">
        <v>480.89716743733391</v>
      </c>
      <c r="H835" s="426">
        <v>413.28418088060317</v>
      </c>
      <c r="I835" s="426">
        <v>427.73467671558939</v>
      </c>
      <c r="J835" s="426">
        <v>272.69530690202322</v>
      </c>
      <c r="K835" s="427">
        <v>380.0480404601351</v>
      </c>
      <c r="L835" s="428" t="s">
        <v>496</v>
      </c>
      <c r="M835" s="421"/>
    </row>
    <row r="836" spans="1:13" ht="13.2" x14ac:dyDescent="0.25">
      <c r="A836" s="450" t="s">
        <v>1241</v>
      </c>
      <c r="B836" s="451" t="s">
        <v>435</v>
      </c>
      <c r="C836" s="452" t="s">
        <v>1900</v>
      </c>
      <c r="D836" s="425">
        <v>522.9528132588498</v>
      </c>
      <c r="E836" s="425">
        <v>541.23787665950897</v>
      </c>
      <c r="F836" s="425">
        <v>345.05743143383762</v>
      </c>
      <c r="G836" s="425">
        <v>480.89716743733391</v>
      </c>
      <c r="H836" s="426">
        <v>413.28418088060317</v>
      </c>
      <c r="I836" s="426">
        <v>427.73467671558939</v>
      </c>
      <c r="J836" s="426">
        <v>272.69530690202322</v>
      </c>
      <c r="K836" s="427">
        <v>380.0480404601351</v>
      </c>
      <c r="L836" s="428" t="s">
        <v>496</v>
      </c>
      <c r="M836" s="421"/>
    </row>
    <row r="837" spans="1:13" ht="13.2" x14ac:dyDescent="0.25">
      <c r="A837" s="450" t="s">
        <v>1242</v>
      </c>
      <c r="B837" s="451" t="s">
        <v>435</v>
      </c>
      <c r="C837" s="452" t="s">
        <v>1901</v>
      </c>
      <c r="D837" s="425">
        <v>524.76140969164351</v>
      </c>
      <c r="E837" s="425">
        <v>543.10971072981283</v>
      </c>
      <c r="F837" s="425">
        <v>346.25078889129378</v>
      </c>
      <c r="G837" s="425">
        <v>482.56031730385411</v>
      </c>
      <c r="H837" s="426">
        <v>414.71349587101855</v>
      </c>
      <c r="I837" s="426">
        <v>429.21396775462057</v>
      </c>
      <c r="J837" s="426">
        <v>273.63840491545415</v>
      </c>
      <c r="K837" s="427">
        <v>381.36241053873391</v>
      </c>
      <c r="L837" s="428" t="s">
        <v>496</v>
      </c>
      <c r="M837" s="421"/>
    </row>
    <row r="838" spans="1:13" ht="13.2" x14ac:dyDescent="0.25">
      <c r="A838" s="450" t="s">
        <v>1243</v>
      </c>
      <c r="B838" s="451" t="s">
        <v>435</v>
      </c>
      <c r="C838" s="452" t="s">
        <v>1901</v>
      </c>
      <c r="D838" s="425">
        <v>524.76140969164351</v>
      </c>
      <c r="E838" s="425">
        <v>543.10971072981283</v>
      </c>
      <c r="F838" s="425">
        <v>346.25078889129378</v>
      </c>
      <c r="G838" s="425">
        <v>482.56031730385411</v>
      </c>
      <c r="H838" s="426">
        <v>414.71349587101855</v>
      </c>
      <c r="I838" s="426">
        <v>429.21396775462057</v>
      </c>
      <c r="J838" s="426">
        <v>273.63840491545415</v>
      </c>
      <c r="K838" s="427">
        <v>381.36241053873391</v>
      </c>
      <c r="L838" s="428" t="s">
        <v>496</v>
      </c>
      <c r="M838" s="421"/>
    </row>
    <row r="839" spans="1:13" ht="13.2" x14ac:dyDescent="0.25">
      <c r="A839" s="450" t="s">
        <v>1244</v>
      </c>
      <c r="B839" s="451" t="s">
        <v>435</v>
      </c>
      <c r="C839" s="452" t="s">
        <v>1901</v>
      </c>
      <c r="D839" s="425">
        <v>524.76140969164351</v>
      </c>
      <c r="E839" s="425">
        <v>543.10971072981283</v>
      </c>
      <c r="F839" s="425">
        <v>346.25078889129378</v>
      </c>
      <c r="G839" s="425">
        <v>482.56031730385411</v>
      </c>
      <c r="H839" s="426">
        <v>414.71349587101855</v>
      </c>
      <c r="I839" s="426">
        <v>429.21396775462057</v>
      </c>
      <c r="J839" s="426">
        <v>273.63840491545415</v>
      </c>
      <c r="K839" s="427">
        <v>381.36241053873391</v>
      </c>
      <c r="L839" s="428" t="s">
        <v>496</v>
      </c>
      <c r="M839" s="421"/>
    </row>
    <row r="840" spans="1:13" ht="13.2" x14ac:dyDescent="0.25">
      <c r="A840" s="450" t="s">
        <v>1245</v>
      </c>
      <c r="B840" s="451" t="s">
        <v>435</v>
      </c>
      <c r="C840" s="452" t="s">
        <v>1902</v>
      </c>
      <c r="D840" s="425">
        <v>520.98298479254959</v>
      </c>
      <c r="E840" s="425">
        <v>539.19917307200967</v>
      </c>
      <c r="F840" s="425">
        <v>343.75768902168562</v>
      </c>
      <c r="G840" s="425">
        <v>479.08575174979222</v>
      </c>
      <c r="H840" s="426">
        <v>411.72744588744581</v>
      </c>
      <c r="I840" s="426">
        <v>426.12351042896512</v>
      </c>
      <c r="J840" s="426">
        <v>271.66813396300677</v>
      </c>
      <c r="K840" s="427">
        <v>378.61649744195199</v>
      </c>
      <c r="L840" s="428" t="s">
        <v>496</v>
      </c>
      <c r="M840" s="421"/>
    </row>
    <row r="841" spans="1:13" ht="13.2" x14ac:dyDescent="0.25">
      <c r="A841" s="450" t="s">
        <v>1246</v>
      </c>
      <c r="B841" s="451" t="s">
        <v>435</v>
      </c>
      <c r="C841" s="452" t="s">
        <v>1902</v>
      </c>
      <c r="D841" s="425">
        <v>520.98298479254959</v>
      </c>
      <c r="E841" s="425">
        <v>539.19917307200967</v>
      </c>
      <c r="F841" s="425">
        <v>343.75768902168562</v>
      </c>
      <c r="G841" s="425">
        <v>479.08575174979222</v>
      </c>
      <c r="H841" s="426">
        <v>411.72744588744581</v>
      </c>
      <c r="I841" s="426">
        <v>426.12351042896512</v>
      </c>
      <c r="J841" s="426">
        <v>271.66813396300677</v>
      </c>
      <c r="K841" s="427">
        <v>378.61649744195199</v>
      </c>
      <c r="L841" s="428" t="s">
        <v>496</v>
      </c>
      <c r="M841" s="421"/>
    </row>
    <row r="842" spans="1:13" ht="13.2" x14ac:dyDescent="0.25">
      <c r="A842" s="450" t="s">
        <v>1247</v>
      </c>
      <c r="B842" s="451" t="s">
        <v>435</v>
      </c>
      <c r="C842" s="452" t="s">
        <v>1902</v>
      </c>
      <c r="D842" s="425">
        <v>520.98298479254959</v>
      </c>
      <c r="E842" s="425">
        <v>539.19917307200967</v>
      </c>
      <c r="F842" s="425">
        <v>343.75768902168562</v>
      </c>
      <c r="G842" s="425">
        <v>479.08575174979222</v>
      </c>
      <c r="H842" s="426">
        <v>411.72744588744581</v>
      </c>
      <c r="I842" s="426">
        <v>426.12351042896512</v>
      </c>
      <c r="J842" s="426">
        <v>271.66813396300677</v>
      </c>
      <c r="K842" s="427">
        <v>378.61649744195199</v>
      </c>
      <c r="L842" s="428" t="s">
        <v>496</v>
      </c>
      <c r="M842" s="421"/>
    </row>
    <row r="843" spans="1:13" ht="13.2" x14ac:dyDescent="0.25">
      <c r="A843" s="450" t="s">
        <v>1248</v>
      </c>
      <c r="B843" s="451" t="s">
        <v>435</v>
      </c>
      <c r="C843" s="452" t="s">
        <v>1903</v>
      </c>
      <c r="D843" s="425">
        <v>532.6536911094862</v>
      </c>
      <c r="E843" s="425">
        <v>551.27794604338419</v>
      </c>
      <c r="F843" s="425">
        <v>351.45831485759152</v>
      </c>
      <c r="G843" s="425">
        <v>489.81790476152048</v>
      </c>
      <c r="H843" s="426">
        <v>420.95068396591802</v>
      </c>
      <c r="I843" s="426">
        <v>435.66923934934169</v>
      </c>
      <c r="J843" s="426">
        <v>277.75385864058887</v>
      </c>
      <c r="K843" s="427">
        <v>387.0980065840435</v>
      </c>
      <c r="L843" s="428" t="s">
        <v>496</v>
      </c>
      <c r="M843" s="421"/>
    </row>
    <row r="844" spans="1:13" ht="13.2" x14ac:dyDescent="0.25">
      <c r="A844" s="450" t="s">
        <v>1249</v>
      </c>
      <c r="B844" s="451" t="s">
        <v>435</v>
      </c>
      <c r="C844" s="452" t="s">
        <v>1903</v>
      </c>
      <c r="D844" s="425">
        <v>532.6536911094862</v>
      </c>
      <c r="E844" s="425">
        <v>551.27794604338419</v>
      </c>
      <c r="F844" s="425">
        <v>351.45831485759152</v>
      </c>
      <c r="G844" s="425">
        <v>489.81790476152048</v>
      </c>
      <c r="H844" s="426">
        <v>420.95068396591802</v>
      </c>
      <c r="I844" s="426">
        <v>435.66923934934169</v>
      </c>
      <c r="J844" s="426">
        <v>277.75385864058887</v>
      </c>
      <c r="K844" s="427">
        <v>387.0980065840435</v>
      </c>
      <c r="L844" s="428" t="s">
        <v>496</v>
      </c>
      <c r="M844" s="421"/>
    </row>
    <row r="845" spans="1:13" ht="13.2" x14ac:dyDescent="0.25">
      <c r="A845" s="450" t="s">
        <v>1250</v>
      </c>
      <c r="B845" s="451" t="s">
        <v>435</v>
      </c>
      <c r="C845" s="452" t="s">
        <v>1903</v>
      </c>
      <c r="D845" s="425">
        <v>532.6536911094862</v>
      </c>
      <c r="E845" s="425">
        <v>551.27794604338419</v>
      </c>
      <c r="F845" s="425">
        <v>351.45831485759152</v>
      </c>
      <c r="G845" s="425">
        <v>489.81790476152048</v>
      </c>
      <c r="H845" s="426">
        <v>420.95068396591802</v>
      </c>
      <c r="I845" s="426">
        <v>435.66923934934169</v>
      </c>
      <c r="J845" s="426">
        <v>277.75385864058887</v>
      </c>
      <c r="K845" s="427">
        <v>387.0980065840435</v>
      </c>
      <c r="L845" s="428" t="s">
        <v>496</v>
      </c>
      <c r="M845" s="421"/>
    </row>
    <row r="846" spans="1:13" ht="13.2" x14ac:dyDescent="0.25">
      <c r="A846" s="450" t="s">
        <v>1251</v>
      </c>
      <c r="B846" s="451" t="s">
        <v>435</v>
      </c>
      <c r="C846" s="452" t="s">
        <v>1903</v>
      </c>
      <c r="D846" s="425">
        <v>532.6536911094862</v>
      </c>
      <c r="E846" s="425">
        <v>551.27794604338419</v>
      </c>
      <c r="F846" s="425">
        <v>351.45831485759152</v>
      </c>
      <c r="G846" s="425">
        <v>489.81790476152048</v>
      </c>
      <c r="H846" s="426">
        <v>420.95068396591802</v>
      </c>
      <c r="I846" s="426">
        <v>435.66923934934169</v>
      </c>
      <c r="J846" s="426">
        <v>277.75385864058887</v>
      </c>
      <c r="K846" s="427">
        <v>387.0980065840435</v>
      </c>
      <c r="L846" s="428" t="s">
        <v>496</v>
      </c>
      <c r="M846" s="421"/>
    </row>
    <row r="847" spans="1:13" ht="13.2" x14ac:dyDescent="0.25">
      <c r="A847" s="450" t="s">
        <v>1252</v>
      </c>
      <c r="B847" s="451" t="s">
        <v>435</v>
      </c>
      <c r="C847" s="452" t="s">
        <v>1904</v>
      </c>
      <c r="D847" s="425">
        <v>528.20578565551466</v>
      </c>
      <c r="E847" s="425">
        <v>546.67451941969375</v>
      </c>
      <c r="F847" s="425">
        <v>348.52347486381871</v>
      </c>
      <c r="G847" s="425">
        <v>485.72769799790342</v>
      </c>
      <c r="H847" s="426">
        <v>417.43555044799371</v>
      </c>
      <c r="I847" s="426">
        <v>432.03119906505663</v>
      </c>
      <c r="J847" s="426">
        <v>275.4344850525905</v>
      </c>
      <c r="K847" s="427">
        <v>383.86555862874957</v>
      </c>
      <c r="L847" s="428" t="s">
        <v>496</v>
      </c>
      <c r="M847" s="421"/>
    </row>
    <row r="848" spans="1:13" ht="13.2" x14ac:dyDescent="0.25">
      <c r="A848" s="450" t="s">
        <v>1253</v>
      </c>
      <c r="B848" s="451" t="s">
        <v>435</v>
      </c>
      <c r="C848" s="452" t="s">
        <v>1904</v>
      </c>
      <c r="D848" s="425">
        <v>528.20578565551466</v>
      </c>
      <c r="E848" s="425">
        <v>546.67451941969375</v>
      </c>
      <c r="F848" s="425">
        <v>348.52347486381871</v>
      </c>
      <c r="G848" s="425">
        <v>485.72769799790342</v>
      </c>
      <c r="H848" s="426">
        <v>417.43555044799371</v>
      </c>
      <c r="I848" s="426">
        <v>432.03119906505663</v>
      </c>
      <c r="J848" s="426">
        <v>275.4344850525905</v>
      </c>
      <c r="K848" s="427">
        <v>383.86555862874957</v>
      </c>
      <c r="L848" s="428" t="s">
        <v>496</v>
      </c>
      <c r="M848" s="421"/>
    </row>
    <row r="849" spans="1:13" ht="13.2" x14ac:dyDescent="0.25">
      <c r="A849" s="450" t="s">
        <v>1254</v>
      </c>
      <c r="B849" s="451" t="s">
        <v>435</v>
      </c>
      <c r="C849" s="452" t="s">
        <v>1905</v>
      </c>
      <c r="D849" s="425">
        <v>416.36191016548457</v>
      </c>
      <c r="E849" s="425">
        <v>430.92001891252954</v>
      </c>
      <c r="F849" s="425">
        <v>274.72607016548466</v>
      </c>
      <c r="G849" s="425">
        <v>382.87826004728134</v>
      </c>
      <c r="H849" s="422">
        <v>416.36191016548457</v>
      </c>
      <c r="I849" s="422">
        <v>430.92001891252954</v>
      </c>
      <c r="J849" s="422">
        <v>274.72607016548466</v>
      </c>
      <c r="K849" s="423">
        <v>382.87826004728134</v>
      </c>
      <c r="L849" s="424"/>
      <c r="M849" s="421"/>
    </row>
    <row r="850" spans="1:13" ht="13.2" x14ac:dyDescent="0.25">
      <c r="A850" s="450" t="s">
        <v>1255</v>
      </c>
      <c r="B850" s="451" t="s">
        <v>435</v>
      </c>
      <c r="C850" s="452" t="s">
        <v>1905</v>
      </c>
      <c r="D850" s="425">
        <v>416.36191016548457</v>
      </c>
      <c r="E850" s="425">
        <v>430.92001891252954</v>
      </c>
      <c r="F850" s="425">
        <v>274.72607016548466</v>
      </c>
      <c r="G850" s="425">
        <v>382.87826004728134</v>
      </c>
      <c r="H850" s="422">
        <v>416.36191016548457</v>
      </c>
      <c r="I850" s="422">
        <v>430.92001891252954</v>
      </c>
      <c r="J850" s="422">
        <v>274.72607016548466</v>
      </c>
      <c r="K850" s="423">
        <v>382.87826004728134</v>
      </c>
      <c r="L850" s="424"/>
      <c r="M850" s="421"/>
    </row>
    <row r="851" spans="1:13" ht="13.2" x14ac:dyDescent="0.25">
      <c r="A851" s="450" t="s">
        <v>1256</v>
      </c>
      <c r="B851" s="451" t="s">
        <v>435</v>
      </c>
      <c r="C851" s="452" t="s">
        <v>1905</v>
      </c>
      <c r="D851" s="425">
        <v>416.36191016548457</v>
      </c>
      <c r="E851" s="425">
        <v>430.92001891252954</v>
      </c>
      <c r="F851" s="425">
        <v>274.72607016548466</v>
      </c>
      <c r="G851" s="425">
        <v>382.87826004728134</v>
      </c>
      <c r="H851" s="422">
        <v>416.36191016548457</v>
      </c>
      <c r="I851" s="422">
        <v>430.92001891252954</v>
      </c>
      <c r="J851" s="422">
        <v>274.72607016548466</v>
      </c>
      <c r="K851" s="423">
        <v>382.87826004728134</v>
      </c>
      <c r="L851" s="424"/>
      <c r="M851" s="421"/>
    </row>
    <row r="852" spans="1:13" ht="13.2" x14ac:dyDescent="0.25">
      <c r="A852" s="450" t="s">
        <v>1257</v>
      </c>
      <c r="B852" s="451" t="s">
        <v>435</v>
      </c>
      <c r="C852" s="452" t="s">
        <v>1906</v>
      </c>
      <c r="D852" s="425">
        <v>484.46950710001175</v>
      </c>
      <c r="E852" s="425">
        <v>501.40900035525698</v>
      </c>
      <c r="F852" s="425">
        <v>319.66517721973156</v>
      </c>
      <c r="G852" s="425">
        <v>445.50867261294769</v>
      </c>
      <c r="H852" s="429">
        <v>414.52285579196229</v>
      </c>
      <c r="I852" s="429">
        <v>429.01666193853447</v>
      </c>
      <c r="J852" s="429">
        <v>273.51261579196228</v>
      </c>
      <c r="K852" s="430">
        <v>381.18710165484629</v>
      </c>
      <c r="L852" s="431" t="s">
        <v>497</v>
      </c>
      <c r="M852" s="421"/>
    </row>
    <row r="853" spans="1:13" ht="13.2" x14ac:dyDescent="0.25">
      <c r="A853" s="450" t="s">
        <v>1258</v>
      </c>
      <c r="B853" s="451" t="s">
        <v>435</v>
      </c>
      <c r="C853" s="452" t="s">
        <v>1907</v>
      </c>
      <c r="D853" s="425">
        <v>478.64246450378101</v>
      </c>
      <c r="E853" s="425">
        <v>495.37821501090622</v>
      </c>
      <c r="F853" s="425">
        <v>315.82034781995992</v>
      </c>
      <c r="G853" s="425">
        <v>440.15023833739303</v>
      </c>
      <c r="H853" s="429">
        <v>409.53710890302068</v>
      </c>
      <c r="I853" s="429">
        <v>423.85658823529411</v>
      </c>
      <c r="J853" s="429">
        <v>270.22289447933235</v>
      </c>
      <c r="K853" s="430">
        <v>376.60230643879174</v>
      </c>
      <c r="L853" s="431" t="s">
        <v>497</v>
      </c>
      <c r="M853" s="421"/>
    </row>
    <row r="854" spans="1:13" ht="13.2" x14ac:dyDescent="0.25">
      <c r="A854" s="450" t="s">
        <v>1259</v>
      </c>
      <c r="B854" s="451" t="s">
        <v>435</v>
      </c>
      <c r="C854" s="452" t="s">
        <v>1907</v>
      </c>
      <c r="D854" s="425">
        <v>478.64246450378101</v>
      </c>
      <c r="E854" s="425">
        <v>495.37821501090622</v>
      </c>
      <c r="F854" s="425">
        <v>315.82034781995992</v>
      </c>
      <c r="G854" s="425">
        <v>440.15023833739303</v>
      </c>
      <c r="H854" s="429">
        <v>409.53710890302068</v>
      </c>
      <c r="I854" s="429">
        <v>423.85658823529411</v>
      </c>
      <c r="J854" s="429">
        <v>270.22289447933235</v>
      </c>
      <c r="K854" s="430">
        <v>376.60230643879174</v>
      </c>
      <c r="L854" s="431" t="s">
        <v>497</v>
      </c>
      <c r="M854" s="421"/>
    </row>
    <row r="855" spans="1:13" ht="13.2" x14ac:dyDescent="0.25">
      <c r="A855" s="450" t="s">
        <v>1260</v>
      </c>
      <c r="B855" s="451" t="s">
        <v>435</v>
      </c>
      <c r="C855" s="452" t="s">
        <v>1908</v>
      </c>
      <c r="D855" s="425">
        <v>491.04265259091591</v>
      </c>
      <c r="E855" s="425">
        <v>508.21197610808093</v>
      </c>
      <c r="F855" s="425">
        <v>324.00230409241885</v>
      </c>
      <c r="G855" s="425">
        <v>451.55320850143681</v>
      </c>
      <c r="H855" s="429">
        <v>420.14698486612338</v>
      </c>
      <c r="I855" s="429">
        <v>434.83743888242151</v>
      </c>
      <c r="J855" s="429">
        <v>277.22355774156006</v>
      </c>
      <c r="K855" s="430">
        <v>386.35894062863804</v>
      </c>
      <c r="L855" s="431" t="s">
        <v>497</v>
      </c>
      <c r="M855" s="421"/>
    </row>
    <row r="856" spans="1:13" ht="13.2" x14ac:dyDescent="0.25">
      <c r="A856" s="450" t="s">
        <v>1261</v>
      </c>
      <c r="B856" s="451" t="s">
        <v>435</v>
      </c>
      <c r="C856" s="452" t="s">
        <v>1909</v>
      </c>
      <c r="D856" s="425">
        <v>482.74965705696877</v>
      </c>
      <c r="E856" s="425">
        <v>499.6290156953242</v>
      </c>
      <c r="F856" s="425">
        <v>318.53037686440763</v>
      </c>
      <c r="G856" s="425">
        <v>443.92713218875105</v>
      </c>
      <c r="H856" s="429">
        <v>413.05131394891924</v>
      </c>
      <c r="I856" s="429">
        <v>427.49366758349674</v>
      </c>
      <c r="J856" s="429">
        <v>272.54165543811382</v>
      </c>
      <c r="K856" s="430">
        <v>379.83390058939085</v>
      </c>
      <c r="L856" s="431" t="s">
        <v>497</v>
      </c>
      <c r="M856" s="421"/>
    </row>
    <row r="857" spans="1:13" ht="13.2" x14ac:dyDescent="0.25">
      <c r="A857" s="450" t="s">
        <v>1262</v>
      </c>
      <c r="B857" s="451" t="s">
        <v>435</v>
      </c>
      <c r="C857" s="452" t="s">
        <v>1909</v>
      </c>
      <c r="D857" s="425">
        <v>482.74965705696877</v>
      </c>
      <c r="E857" s="425">
        <v>499.6290156953242</v>
      </c>
      <c r="F857" s="425">
        <v>318.53037686440763</v>
      </c>
      <c r="G857" s="425">
        <v>443.92713218875105</v>
      </c>
      <c r="H857" s="429">
        <v>413.05131394891924</v>
      </c>
      <c r="I857" s="429">
        <v>427.49366758349674</v>
      </c>
      <c r="J857" s="429">
        <v>272.54165543811382</v>
      </c>
      <c r="K857" s="430">
        <v>379.83390058939085</v>
      </c>
      <c r="L857" s="431" t="s">
        <v>497</v>
      </c>
      <c r="M857" s="421"/>
    </row>
    <row r="858" spans="1:13" ht="13.2" x14ac:dyDescent="0.25">
      <c r="A858" s="450" t="s">
        <v>1263</v>
      </c>
      <c r="B858" s="451" t="s">
        <v>435</v>
      </c>
      <c r="C858" s="452" t="s">
        <v>1910</v>
      </c>
      <c r="D858" s="425">
        <v>490.42236030736564</v>
      </c>
      <c r="E858" s="425">
        <v>507.56999528314759</v>
      </c>
      <c r="F858" s="425">
        <v>323.59301962798247</v>
      </c>
      <c r="G858" s="425">
        <v>450.98279986306699</v>
      </c>
      <c r="H858" s="429">
        <v>419.61624903025597</v>
      </c>
      <c r="I858" s="429">
        <v>434.28814584949566</v>
      </c>
      <c r="J858" s="429">
        <v>276.87336487587282</v>
      </c>
      <c r="K858" s="430">
        <v>385.87088634600462</v>
      </c>
      <c r="L858" s="431" t="s">
        <v>497</v>
      </c>
      <c r="M858" s="421"/>
    </row>
    <row r="859" spans="1:13" ht="13.2" x14ac:dyDescent="0.25">
      <c r="A859" s="450" t="s">
        <v>1264</v>
      </c>
      <c r="B859" s="451" t="s">
        <v>435</v>
      </c>
      <c r="C859" s="452" t="s">
        <v>1911</v>
      </c>
      <c r="D859" s="425">
        <v>481.62045410454573</v>
      </c>
      <c r="E859" s="425">
        <v>498.46033012218714</v>
      </c>
      <c r="F859" s="425">
        <v>317.78530032891183</v>
      </c>
      <c r="G859" s="425">
        <v>442.88873926397014</v>
      </c>
      <c r="H859" s="429">
        <v>412.08514285714301</v>
      </c>
      <c r="I859" s="429">
        <v>426.49371428571442</v>
      </c>
      <c r="J859" s="429">
        <v>271.90415142857142</v>
      </c>
      <c r="K859" s="430">
        <v>378.94542857142852</v>
      </c>
      <c r="L859" s="431" t="s">
        <v>497</v>
      </c>
      <c r="M859" s="421"/>
    </row>
    <row r="860" spans="1:13" ht="13.2" x14ac:dyDescent="0.25">
      <c r="A860" s="450" t="s">
        <v>1265</v>
      </c>
      <c r="B860" s="451" t="s">
        <v>435</v>
      </c>
      <c r="C860" s="452" t="s">
        <v>1912</v>
      </c>
      <c r="D860" s="425">
        <v>415.13557406679763</v>
      </c>
      <c r="E860" s="425">
        <v>429.65080392927308</v>
      </c>
      <c r="F860" s="425">
        <v>273.91690273477406</v>
      </c>
      <c r="G860" s="425">
        <v>381.75054538310417</v>
      </c>
      <c r="H860" s="422">
        <v>415.13557406679763</v>
      </c>
      <c r="I860" s="422">
        <v>429.65080392927308</v>
      </c>
      <c r="J860" s="422">
        <v>273.91690273477406</v>
      </c>
      <c r="K860" s="423">
        <v>381.75054538310417</v>
      </c>
      <c r="L860" s="432"/>
      <c r="M860" s="421"/>
    </row>
    <row r="861" spans="1:13" ht="13.2" x14ac:dyDescent="0.25">
      <c r="A861" s="450" t="s">
        <v>1266</v>
      </c>
      <c r="B861" s="451" t="s">
        <v>435</v>
      </c>
      <c r="C861" s="452" t="s">
        <v>1913</v>
      </c>
      <c r="D861" s="425">
        <v>418.73150430023458</v>
      </c>
      <c r="E861" s="425">
        <v>433.37246598905386</v>
      </c>
      <c r="F861" s="425">
        <v>276.28958802971061</v>
      </c>
      <c r="G861" s="425">
        <v>385.05729241594997</v>
      </c>
      <c r="H861" s="422">
        <v>418.73150430023458</v>
      </c>
      <c r="I861" s="422">
        <v>433.37246598905386</v>
      </c>
      <c r="J861" s="422">
        <v>276.28958802971061</v>
      </c>
      <c r="K861" s="423">
        <v>385.05729241594997</v>
      </c>
      <c r="L861" s="432"/>
      <c r="M861" s="421"/>
    </row>
    <row r="862" spans="1:13" ht="13.2" x14ac:dyDescent="0.25">
      <c r="A862" s="450" t="s">
        <v>1267</v>
      </c>
      <c r="B862" s="451" t="s">
        <v>435</v>
      </c>
      <c r="C862" s="452" t="s">
        <v>1913</v>
      </c>
      <c r="D862" s="425">
        <v>418.73150430023458</v>
      </c>
      <c r="E862" s="425">
        <v>433.37246598905386</v>
      </c>
      <c r="F862" s="425">
        <v>276.28958802971061</v>
      </c>
      <c r="G862" s="425">
        <v>385.05729241594997</v>
      </c>
      <c r="H862" s="422">
        <v>418.73150430023458</v>
      </c>
      <c r="I862" s="422">
        <v>433.37246598905386</v>
      </c>
      <c r="J862" s="422">
        <v>276.28958802971061</v>
      </c>
      <c r="K862" s="423">
        <v>385.05729241594997</v>
      </c>
      <c r="L862" s="432"/>
      <c r="M862" s="421"/>
    </row>
    <row r="863" spans="1:13" ht="13.2" x14ac:dyDescent="0.25">
      <c r="A863" s="450" t="s">
        <v>1268</v>
      </c>
      <c r="B863" s="451" t="s">
        <v>435</v>
      </c>
      <c r="C863" s="452" t="s">
        <v>1914</v>
      </c>
      <c r="D863" s="425">
        <v>416.59234428794991</v>
      </c>
      <c r="E863" s="425">
        <v>431.15851017214402</v>
      </c>
      <c r="F863" s="425">
        <v>274.87811640062591</v>
      </c>
      <c r="G863" s="425">
        <v>383.09016275430366</v>
      </c>
      <c r="H863" s="422">
        <v>416.59234428794991</v>
      </c>
      <c r="I863" s="422">
        <v>431.15851017214402</v>
      </c>
      <c r="J863" s="422">
        <v>274.87811640062591</v>
      </c>
      <c r="K863" s="423">
        <v>383.09016275430366</v>
      </c>
      <c r="L863" s="432"/>
      <c r="M863" s="421"/>
    </row>
    <row r="864" spans="1:13" ht="13.2" x14ac:dyDescent="0.25">
      <c r="A864" s="450" t="s">
        <v>1269</v>
      </c>
      <c r="B864" s="451" t="s">
        <v>435</v>
      </c>
      <c r="C864" s="452" t="s">
        <v>1915</v>
      </c>
      <c r="D864" s="425">
        <v>516.67867737475274</v>
      </c>
      <c r="E864" s="425">
        <v>534.74436539484896</v>
      </c>
      <c r="F864" s="425">
        <v>340.91759862723637</v>
      </c>
      <c r="G864" s="425">
        <v>475.12759492853132</v>
      </c>
      <c r="H864" s="426">
        <v>408.32579640718575</v>
      </c>
      <c r="I864" s="426">
        <v>422.60292215568876</v>
      </c>
      <c r="J864" s="426">
        <v>269.42364000000015</v>
      </c>
      <c r="K864" s="427">
        <v>375.48840718562883</v>
      </c>
      <c r="L864" s="428" t="s">
        <v>496</v>
      </c>
      <c r="M864" s="421"/>
    </row>
    <row r="865" spans="1:13" ht="13.2" x14ac:dyDescent="0.25">
      <c r="A865" s="450" t="s">
        <v>1270</v>
      </c>
      <c r="B865" s="451" t="s">
        <v>435</v>
      </c>
      <c r="C865" s="452" t="s">
        <v>1916</v>
      </c>
      <c r="D865" s="425">
        <v>430.94929838087893</v>
      </c>
      <c r="E865" s="425">
        <v>446.01745566692364</v>
      </c>
      <c r="F865" s="425">
        <v>284.35119614494977</v>
      </c>
      <c r="G865" s="425">
        <v>396.292536622976</v>
      </c>
      <c r="H865" s="422">
        <v>430.94929838087893</v>
      </c>
      <c r="I865" s="422">
        <v>446.01745566692364</v>
      </c>
      <c r="J865" s="422">
        <v>284.35119614494977</v>
      </c>
      <c r="K865" s="423">
        <v>396.292536622976</v>
      </c>
      <c r="L865" s="432"/>
      <c r="M865" s="421"/>
    </row>
    <row r="866" spans="1:13" ht="13.2" x14ac:dyDescent="0.25">
      <c r="A866" s="450" t="s">
        <v>1271</v>
      </c>
      <c r="B866" s="451" t="s">
        <v>435</v>
      </c>
      <c r="C866" s="452" t="s">
        <v>1916</v>
      </c>
      <c r="D866" s="425">
        <v>430.94929838087893</v>
      </c>
      <c r="E866" s="425">
        <v>446.01745566692364</v>
      </c>
      <c r="F866" s="425">
        <v>284.35119614494977</v>
      </c>
      <c r="G866" s="425">
        <v>396.292536622976</v>
      </c>
      <c r="H866" s="422">
        <v>430.94929838087893</v>
      </c>
      <c r="I866" s="422">
        <v>446.01745566692364</v>
      </c>
      <c r="J866" s="422">
        <v>284.35119614494977</v>
      </c>
      <c r="K866" s="423">
        <v>396.292536622976</v>
      </c>
      <c r="L866" s="432"/>
      <c r="M866" s="421"/>
    </row>
    <row r="867" spans="1:13" ht="13.2" x14ac:dyDescent="0.25">
      <c r="A867" s="450" t="s">
        <v>1272</v>
      </c>
      <c r="B867" s="451" t="s">
        <v>435</v>
      </c>
      <c r="C867" s="452" t="s">
        <v>1916</v>
      </c>
      <c r="D867" s="425">
        <v>430.94929838087893</v>
      </c>
      <c r="E867" s="425">
        <v>446.01745566692364</v>
      </c>
      <c r="F867" s="425">
        <v>284.35119614494977</v>
      </c>
      <c r="G867" s="425">
        <v>396.292536622976</v>
      </c>
      <c r="H867" s="422">
        <v>430.94929838087893</v>
      </c>
      <c r="I867" s="422">
        <v>446.01745566692364</v>
      </c>
      <c r="J867" s="422">
        <v>284.35119614494977</v>
      </c>
      <c r="K867" s="423">
        <v>396.292536622976</v>
      </c>
      <c r="L867" s="432"/>
      <c r="M867" s="421"/>
    </row>
    <row r="868" spans="1:13" ht="13.2" x14ac:dyDescent="0.25">
      <c r="A868" s="450" t="s">
        <v>1273</v>
      </c>
      <c r="B868" s="451" t="s">
        <v>435</v>
      </c>
      <c r="C868" s="452" t="s">
        <v>1917</v>
      </c>
      <c r="D868" s="425">
        <v>440.29171950764635</v>
      </c>
      <c r="E868" s="425">
        <v>455.68653487504645</v>
      </c>
      <c r="F868" s="425">
        <v>290.51556079820955</v>
      </c>
      <c r="G868" s="425">
        <v>404.88364416262579</v>
      </c>
      <c r="H868" s="422">
        <v>440.29171950764635</v>
      </c>
      <c r="I868" s="422">
        <v>455.68653487504645</v>
      </c>
      <c r="J868" s="422">
        <v>290.51556079820955</v>
      </c>
      <c r="K868" s="423">
        <v>404.88364416262579</v>
      </c>
      <c r="L868" s="432"/>
      <c r="M868" s="421"/>
    </row>
    <row r="869" spans="1:13" ht="13.2" x14ac:dyDescent="0.25">
      <c r="A869" s="450" t="s">
        <v>1274</v>
      </c>
      <c r="B869" s="451" t="s">
        <v>435</v>
      </c>
      <c r="C869" s="452" t="s">
        <v>1918</v>
      </c>
      <c r="D869" s="425">
        <v>649.69461750760843</v>
      </c>
      <c r="E869" s="425">
        <v>672.41121252535697</v>
      </c>
      <c r="F869" s="425">
        <v>428.68486457993282</v>
      </c>
      <c r="G869" s="425">
        <v>597.44644896678687</v>
      </c>
      <c r="H869" s="433">
        <v>471.89866666666643</v>
      </c>
      <c r="I869" s="433">
        <v>488.39862004661978</v>
      </c>
      <c r="J869" s="433">
        <v>311.37062023310006</v>
      </c>
      <c r="K869" s="434">
        <v>433.94877389277377</v>
      </c>
      <c r="L869" s="435" t="s">
        <v>498</v>
      </c>
      <c r="M869" s="421"/>
    </row>
    <row r="870" spans="1:13" ht="13.2" x14ac:dyDescent="0.25">
      <c r="A870" s="450" t="s">
        <v>1275</v>
      </c>
      <c r="B870" s="451" t="s">
        <v>435</v>
      </c>
      <c r="C870" s="452" t="s">
        <v>1918</v>
      </c>
      <c r="D870" s="425">
        <v>649.69461750760843</v>
      </c>
      <c r="E870" s="425">
        <v>672.41121252535697</v>
      </c>
      <c r="F870" s="425">
        <v>428.68486457993282</v>
      </c>
      <c r="G870" s="425">
        <v>597.44644896678687</v>
      </c>
      <c r="H870" s="433">
        <v>471.89866666666643</v>
      </c>
      <c r="I870" s="433">
        <v>488.39862004661978</v>
      </c>
      <c r="J870" s="433">
        <v>311.37062023310006</v>
      </c>
      <c r="K870" s="434">
        <v>433.94877389277377</v>
      </c>
      <c r="L870" s="435" t="s">
        <v>498</v>
      </c>
      <c r="M870" s="421"/>
    </row>
    <row r="871" spans="1:13" ht="13.2" x14ac:dyDescent="0.25">
      <c r="A871" s="450" t="s">
        <v>1276</v>
      </c>
      <c r="B871" s="451" t="s">
        <v>435</v>
      </c>
      <c r="C871" s="452" t="s">
        <v>1919</v>
      </c>
      <c r="D871" s="425">
        <v>431.31447948814446</v>
      </c>
      <c r="E871" s="425">
        <v>446.39540534437322</v>
      </c>
      <c r="F871" s="425">
        <v>284.59215183289433</v>
      </c>
      <c r="G871" s="425">
        <v>396.6283500188182</v>
      </c>
      <c r="H871" s="422">
        <v>431.31447948814446</v>
      </c>
      <c r="I871" s="422">
        <v>446.39540534437322</v>
      </c>
      <c r="J871" s="422">
        <v>284.59215183289433</v>
      </c>
      <c r="K871" s="423">
        <v>396.6283500188182</v>
      </c>
      <c r="L871" s="432"/>
      <c r="M871" s="421"/>
    </row>
    <row r="872" spans="1:13" ht="13.2" x14ac:dyDescent="0.25">
      <c r="A872" s="450" t="s">
        <v>1277</v>
      </c>
      <c r="B872" s="451" t="s">
        <v>435</v>
      </c>
      <c r="C872" s="452" t="s">
        <v>1920</v>
      </c>
      <c r="D872" s="425">
        <v>627.06210420975685</v>
      </c>
      <c r="E872" s="425">
        <v>648.98735260869921</v>
      </c>
      <c r="F872" s="425">
        <v>413.75136253644467</v>
      </c>
      <c r="G872" s="425">
        <v>576.63403289218877</v>
      </c>
      <c r="H872" s="433">
        <v>455.4597851356113</v>
      </c>
      <c r="I872" s="433">
        <v>471.38495244804511</v>
      </c>
      <c r="J872" s="433">
        <v>300.52383235294116</v>
      </c>
      <c r="K872" s="434">
        <v>418.83190031701298</v>
      </c>
      <c r="L872" s="435" t="s">
        <v>498</v>
      </c>
      <c r="M872" s="421"/>
    </row>
    <row r="873" spans="1:13" ht="13.2" x14ac:dyDescent="0.25">
      <c r="A873" s="450" t="s">
        <v>1278</v>
      </c>
      <c r="B873" s="451" t="s">
        <v>435</v>
      </c>
      <c r="C873" s="452" t="s">
        <v>1921</v>
      </c>
      <c r="D873" s="425">
        <v>630.43721697350884</v>
      </c>
      <c r="E873" s="425">
        <v>652.48047630824703</v>
      </c>
      <c r="F873" s="425">
        <v>415.97834690584216</v>
      </c>
      <c r="G873" s="425">
        <v>579.7377205036114</v>
      </c>
      <c r="H873" s="433">
        <v>457.91126182965297</v>
      </c>
      <c r="I873" s="433">
        <v>473.92214511041016</v>
      </c>
      <c r="J873" s="433">
        <v>302.14137839116717</v>
      </c>
      <c r="K873" s="434">
        <v>421.08623028391168</v>
      </c>
      <c r="L873" s="435" t="s">
        <v>498</v>
      </c>
      <c r="M873" s="421"/>
    </row>
    <row r="874" spans="1:13" ht="13.2" x14ac:dyDescent="0.25">
      <c r="A874" s="450" t="s">
        <v>1279</v>
      </c>
      <c r="B874" s="451" t="s">
        <v>435</v>
      </c>
      <c r="C874" s="452" t="s">
        <v>1922</v>
      </c>
      <c r="D874" s="425">
        <v>610.76906642612926</v>
      </c>
      <c r="E874" s="425">
        <v>632.12462818928066</v>
      </c>
      <c r="F874" s="425">
        <v>403.00080603242964</v>
      </c>
      <c r="G874" s="425">
        <v>561.65127437088097</v>
      </c>
      <c r="H874" s="433">
        <v>443.62551315789489</v>
      </c>
      <c r="I874" s="433">
        <v>459.13689473684224</v>
      </c>
      <c r="J874" s="433">
        <v>292.71528177631592</v>
      </c>
      <c r="K874" s="434">
        <v>407.94933552631579</v>
      </c>
      <c r="L874" s="435" t="s">
        <v>498</v>
      </c>
      <c r="M874" s="421"/>
    </row>
    <row r="875" spans="1:13" ht="13.2" x14ac:dyDescent="0.25">
      <c r="A875" s="450" t="s">
        <v>1280</v>
      </c>
      <c r="B875" s="451" t="s">
        <v>435</v>
      </c>
      <c r="C875" s="452" t="s">
        <v>1923</v>
      </c>
      <c r="D875" s="425">
        <v>629.18150828019748</v>
      </c>
      <c r="E875" s="425">
        <v>651.18086171656807</v>
      </c>
      <c r="F875" s="425">
        <v>415.14979869774857</v>
      </c>
      <c r="G875" s="425">
        <v>578.58299537654534</v>
      </c>
      <c r="H875" s="433">
        <v>456.99919138589797</v>
      </c>
      <c r="I875" s="433">
        <v>472.97818409169867</v>
      </c>
      <c r="J875" s="433">
        <v>301.53957135116372</v>
      </c>
      <c r="K875" s="434">
        <v>420.24750816255658</v>
      </c>
      <c r="L875" s="435" t="s">
        <v>498</v>
      </c>
      <c r="M875" s="421"/>
    </row>
    <row r="876" spans="1:13" ht="13.2" x14ac:dyDescent="0.25">
      <c r="A876" s="450" t="s">
        <v>1281</v>
      </c>
      <c r="B876" s="451" t="s">
        <v>435</v>
      </c>
      <c r="C876" s="452" t="s">
        <v>1924</v>
      </c>
      <c r="D876" s="425">
        <v>629.56966721766514</v>
      </c>
      <c r="E876" s="425">
        <v>651.58259264485639</v>
      </c>
      <c r="F876" s="425">
        <v>415.40591573652313</v>
      </c>
      <c r="G876" s="425">
        <v>578.93993873512602</v>
      </c>
      <c r="H876" s="433">
        <v>457.28112643678145</v>
      </c>
      <c r="I876" s="433">
        <v>473.26997701149423</v>
      </c>
      <c r="J876" s="433">
        <v>301.72559919540225</v>
      </c>
      <c r="K876" s="434">
        <v>420.50677011494264</v>
      </c>
      <c r="L876" s="435" t="s">
        <v>498</v>
      </c>
      <c r="M876" s="421"/>
    </row>
    <row r="877" spans="1:13" ht="13.2" x14ac:dyDescent="0.25">
      <c r="A877" s="450" t="s">
        <v>1282</v>
      </c>
      <c r="B877" s="451" t="s">
        <v>435</v>
      </c>
      <c r="C877" s="452" t="s">
        <v>1510</v>
      </c>
      <c r="D877" s="425">
        <v>615.22546534634796</v>
      </c>
      <c r="E877" s="425">
        <v>636.73684525356293</v>
      </c>
      <c r="F877" s="425">
        <v>405.94125022905348</v>
      </c>
      <c r="G877" s="425">
        <v>565.7492915597536</v>
      </c>
      <c r="H877" s="433">
        <v>446.86237037037029</v>
      </c>
      <c r="I877" s="433">
        <v>462.48692877492869</v>
      </c>
      <c r="J877" s="433">
        <v>294.85104165242154</v>
      </c>
      <c r="K877" s="434">
        <v>410.92588603988605</v>
      </c>
      <c r="L877" s="435" t="s">
        <v>498</v>
      </c>
      <c r="M877" s="421"/>
    </row>
    <row r="878" spans="1:13" ht="13.2" x14ac:dyDescent="0.25">
      <c r="A878" s="450" t="s">
        <v>1283</v>
      </c>
      <c r="B878" s="451" t="s">
        <v>435</v>
      </c>
      <c r="C878" s="452" t="s">
        <v>1925</v>
      </c>
      <c r="D878" s="425">
        <v>621.61048822734131</v>
      </c>
      <c r="E878" s="425">
        <v>643.34512068284289</v>
      </c>
      <c r="F878" s="425">
        <v>410.15424906776775</v>
      </c>
      <c r="G878" s="425">
        <v>571.620833579688</v>
      </c>
      <c r="H878" s="433">
        <v>451.50006276150606</v>
      </c>
      <c r="I878" s="433">
        <v>467.28677824267771</v>
      </c>
      <c r="J878" s="433">
        <v>297.91110784518816</v>
      </c>
      <c r="K878" s="434">
        <v>415.19061715481155</v>
      </c>
      <c r="L878" s="435" t="s">
        <v>498</v>
      </c>
      <c r="M878" s="421"/>
    </row>
    <row r="879" spans="1:13" ht="13.2" x14ac:dyDescent="0.25">
      <c r="A879" s="450" t="s">
        <v>1284</v>
      </c>
      <c r="B879" s="451" t="s">
        <v>435</v>
      </c>
      <c r="C879" s="452" t="s">
        <v>1926</v>
      </c>
      <c r="D879" s="425">
        <v>446.32182807399352</v>
      </c>
      <c r="E879" s="425">
        <v>461.92748639825885</v>
      </c>
      <c r="F879" s="425">
        <v>294.49437823721433</v>
      </c>
      <c r="G879" s="425">
        <v>410.42881392818282</v>
      </c>
      <c r="H879" s="422">
        <v>446.32182807399352</v>
      </c>
      <c r="I879" s="422">
        <v>461.92748639825885</v>
      </c>
      <c r="J879" s="422">
        <v>294.49437823721433</v>
      </c>
      <c r="K879" s="423">
        <v>410.42881392818282</v>
      </c>
      <c r="L879" s="432"/>
      <c r="M879" s="421"/>
    </row>
    <row r="880" spans="1:13" ht="13.2" x14ac:dyDescent="0.25">
      <c r="A880" s="450" t="s">
        <v>1285</v>
      </c>
      <c r="B880" s="451" t="s">
        <v>435</v>
      </c>
      <c r="C880" s="452" t="s">
        <v>1927</v>
      </c>
      <c r="D880" s="425">
        <v>637.59807929463966</v>
      </c>
      <c r="E880" s="425">
        <v>659.89171843081579</v>
      </c>
      <c r="F880" s="425">
        <v>420.70326413878126</v>
      </c>
      <c r="G880" s="425">
        <v>586.32270928143441</v>
      </c>
      <c r="H880" s="433">
        <v>463.11247681660888</v>
      </c>
      <c r="I880" s="433">
        <v>479.30522076124555</v>
      </c>
      <c r="J880" s="433">
        <v>305.57327097923866</v>
      </c>
      <c r="K880" s="434">
        <v>425.86916574394462</v>
      </c>
      <c r="L880" s="435" t="s">
        <v>498</v>
      </c>
      <c r="M880" s="421"/>
    </row>
    <row r="881" spans="1:13" ht="13.2" x14ac:dyDescent="0.25">
      <c r="A881" s="450" t="s">
        <v>1286</v>
      </c>
      <c r="B881" s="451" t="s">
        <v>435</v>
      </c>
      <c r="C881" s="452" t="s">
        <v>1928</v>
      </c>
      <c r="D881" s="453">
        <v>432.26844780635383</v>
      </c>
      <c r="E881" s="453">
        <v>447.38272919818434</v>
      </c>
      <c r="F881" s="453">
        <v>285.22160414523432</v>
      </c>
      <c r="G881" s="453">
        <v>397.50560060514363</v>
      </c>
      <c r="H881" s="422">
        <v>432.26844780635383</v>
      </c>
      <c r="I881" s="422">
        <v>447.38272919818434</v>
      </c>
      <c r="J881" s="422">
        <v>285.22160414523432</v>
      </c>
      <c r="K881" s="423">
        <v>397.50560060514363</v>
      </c>
      <c r="L881" s="424"/>
      <c r="M881" s="421"/>
    </row>
    <row r="882" spans="1:13" ht="13.2" x14ac:dyDescent="0.25">
      <c r="A882" s="450" t="s">
        <v>1287</v>
      </c>
      <c r="B882" s="451" t="s">
        <v>435</v>
      </c>
      <c r="C882" s="452" t="s">
        <v>1929</v>
      </c>
      <c r="D882" s="453">
        <v>427.30896394686908</v>
      </c>
      <c r="E882" s="453">
        <v>442.24983681214417</v>
      </c>
      <c r="F882" s="453">
        <v>281.94921184060723</v>
      </c>
      <c r="G882" s="453">
        <v>392.94495635673633</v>
      </c>
      <c r="H882" s="422">
        <v>427.30896394686908</v>
      </c>
      <c r="I882" s="422">
        <v>442.24983681214417</v>
      </c>
      <c r="J882" s="422">
        <v>281.94921184060723</v>
      </c>
      <c r="K882" s="423">
        <v>392.94495635673633</v>
      </c>
      <c r="L882" s="424"/>
      <c r="M882" s="421"/>
    </row>
    <row r="883" spans="1:13" ht="13.2" x14ac:dyDescent="0.25">
      <c r="A883" s="450" t="s">
        <v>1288</v>
      </c>
      <c r="B883" s="451" t="s">
        <v>435</v>
      </c>
      <c r="C883" s="452" t="s">
        <v>1930</v>
      </c>
      <c r="D883" s="453">
        <v>452.15656139105755</v>
      </c>
      <c r="E883" s="453">
        <v>467.96623136976598</v>
      </c>
      <c r="F883" s="453">
        <v>298.34428216820453</v>
      </c>
      <c r="G883" s="453">
        <v>415.79432044002857</v>
      </c>
      <c r="H883" s="422">
        <v>452.15656139105755</v>
      </c>
      <c r="I883" s="422">
        <v>467.96623136976598</v>
      </c>
      <c r="J883" s="422">
        <v>298.34428216820453</v>
      </c>
      <c r="K883" s="423">
        <v>415.79432044002857</v>
      </c>
      <c r="L883" s="424"/>
      <c r="M883" s="421"/>
    </row>
    <row r="884" spans="1:13" ht="13.2" x14ac:dyDescent="0.25">
      <c r="A884" s="450" t="s">
        <v>1289</v>
      </c>
      <c r="B884" s="451" t="s">
        <v>435</v>
      </c>
      <c r="C884" s="452" t="s">
        <v>1931</v>
      </c>
      <c r="D884" s="453">
        <v>437.25195991091311</v>
      </c>
      <c r="E884" s="453">
        <v>452.54048997772827</v>
      </c>
      <c r="F884" s="453">
        <v>288.50985089086862</v>
      </c>
      <c r="G884" s="453">
        <v>402.0883407572382</v>
      </c>
      <c r="H884" s="422">
        <v>437.25195991091311</v>
      </c>
      <c r="I884" s="422">
        <v>452.54048997772827</v>
      </c>
      <c r="J884" s="422">
        <v>288.50985089086862</v>
      </c>
      <c r="K884" s="423">
        <v>402.0883407572382</v>
      </c>
      <c r="L884" s="424"/>
      <c r="M884" s="421"/>
    </row>
    <row r="885" spans="1:13" ht="13.2" x14ac:dyDescent="0.25">
      <c r="A885" s="450" t="s">
        <v>1290</v>
      </c>
      <c r="B885" s="451" t="s">
        <v>435</v>
      </c>
      <c r="C885" s="452" t="s">
        <v>1919</v>
      </c>
      <c r="D885" s="453">
        <v>431.31447948814446</v>
      </c>
      <c r="E885" s="453">
        <v>446.39540534437322</v>
      </c>
      <c r="F885" s="453">
        <v>284.59215183289433</v>
      </c>
      <c r="G885" s="453">
        <v>396.6283500188182</v>
      </c>
      <c r="H885" s="422">
        <v>431.31447948814446</v>
      </c>
      <c r="I885" s="422">
        <v>446.39540534437322</v>
      </c>
      <c r="J885" s="422">
        <v>284.59215183289433</v>
      </c>
      <c r="K885" s="423">
        <v>396.6283500188182</v>
      </c>
      <c r="L885" s="424"/>
      <c r="M885" s="421"/>
    </row>
    <row r="886" spans="1:13" ht="13.2" x14ac:dyDescent="0.25">
      <c r="A886" s="450" t="s">
        <v>1291</v>
      </c>
      <c r="B886" s="451" t="s">
        <v>435</v>
      </c>
      <c r="C886" s="452" t="s">
        <v>1919</v>
      </c>
      <c r="D886" s="453">
        <v>431.31447948814446</v>
      </c>
      <c r="E886" s="453">
        <v>446.39540534437322</v>
      </c>
      <c r="F886" s="453">
        <v>284.59215183289433</v>
      </c>
      <c r="G886" s="453">
        <v>396.6283500188182</v>
      </c>
      <c r="H886" s="422">
        <v>431.31447948814446</v>
      </c>
      <c r="I886" s="422">
        <v>446.39540534437322</v>
      </c>
      <c r="J886" s="422">
        <v>284.59215183289433</v>
      </c>
      <c r="K886" s="423">
        <v>396.6283500188182</v>
      </c>
      <c r="L886" s="424"/>
      <c r="M886" s="421"/>
    </row>
    <row r="887" spans="1:13" ht="13.2" x14ac:dyDescent="0.25">
      <c r="A887" s="450" t="s">
        <v>1292</v>
      </c>
      <c r="B887" s="451" t="s">
        <v>435</v>
      </c>
      <c r="C887" s="452" t="s">
        <v>1919</v>
      </c>
      <c r="D887" s="453">
        <v>431.31447948814446</v>
      </c>
      <c r="E887" s="453">
        <v>446.39540534437322</v>
      </c>
      <c r="F887" s="453">
        <v>284.59215183289433</v>
      </c>
      <c r="G887" s="453">
        <v>396.6283500188182</v>
      </c>
      <c r="H887" s="422">
        <v>431.31447948814446</v>
      </c>
      <c r="I887" s="422">
        <v>446.39540534437322</v>
      </c>
      <c r="J887" s="422">
        <v>284.59215183289433</v>
      </c>
      <c r="K887" s="423">
        <v>396.6283500188182</v>
      </c>
      <c r="L887" s="424"/>
      <c r="M887" s="421"/>
    </row>
    <row r="888" spans="1:13" ht="13.2" x14ac:dyDescent="0.25">
      <c r="A888" s="450" t="s">
        <v>1293</v>
      </c>
      <c r="B888" s="451" t="s">
        <v>435</v>
      </c>
      <c r="C888" s="452" t="s">
        <v>1932</v>
      </c>
      <c r="D888" s="453">
        <v>433.6845421686748</v>
      </c>
      <c r="E888" s="453">
        <v>448.84833734939747</v>
      </c>
      <c r="F888" s="453">
        <v>286.15597885542172</v>
      </c>
      <c r="G888" s="453">
        <v>398.80781325301211</v>
      </c>
      <c r="H888" s="422">
        <v>433.6845421686748</v>
      </c>
      <c r="I888" s="422">
        <v>448.84833734939747</v>
      </c>
      <c r="J888" s="422">
        <v>286.15597885542172</v>
      </c>
      <c r="K888" s="423">
        <v>398.80781325301211</v>
      </c>
      <c r="L888" s="424"/>
      <c r="M888" s="421"/>
    </row>
    <row r="889" spans="1:13" ht="13.2" x14ac:dyDescent="0.25">
      <c r="A889" s="450" t="s">
        <v>1294</v>
      </c>
      <c r="B889" s="451" t="s">
        <v>435</v>
      </c>
      <c r="C889" s="452" t="s">
        <v>1933</v>
      </c>
      <c r="D889" s="453">
        <v>441.67860240963859</v>
      </c>
      <c r="E889" s="453">
        <v>457.12191018619927</v>
      </c>
      <c r="F889" s="453">
        <v>291.43066105147864</v>
      </c>
      <c r="G889" s="453">
        <v>406.15899452354876</v>
      </c>
      <c r="H889" s="422">
        <v>441.67860240963859</v>
      </c>
      <c r="I889" s="422">
        <v>457.12191018619927</v>
      </c>
      <c r="J889" s="422">
        <v>291.43066105147864</v>
      </c>
      <c r="K889" s="423">
        <v>406.15899452354876</v>
      </c>
      <c r="L889" s="424"/>
      <c r="M889" s="421"/>
    </row>
    <row r="890" spans="1:13" ht="13.2" x14ac:dyDescent="0.25">
      <c r="A890" s="450" t="s">
        <v>1295</v>
      </c>
      <c r="B890" s="451" t="s">
        <v>435</v>
      </c>
      <c r="C890" s="452" t="s">
        <v>1934</v>
      </c>
      <c r="D890" s="453">
        <v>430.94362838332125</v>
      </c>
      <c r="E890" s="453">
        <v>446.01158741770308</v>
      </c>
      <c r="F890" s="453">
        <v>284.34745493782009</v>
      </c>
      <c r="G890" s="453">
        <v>396.28732260424295</v>
      </c>
      <c r="H890" s="422">
        <v>430.94362838332125</v>
      </c>
      <c r="I890" s="422">
        <v>446.01158741770308</v>
      </c>
      <c r="J890" s="422">
        <v>284.34745493782009</v>
      </c>
      <c r="K890" s="423">
        <v>396.28732260424295</v>
      </c>
      <c r="L890" s="424"/>
      <c r="M890" s="421"/>
    </row>
    <row r="891" spans="1:13" ht="13.2" x14ac:dyDescent="0.25">
      <c r="A891" s="450" t="s">
        <v>1296</v>
      </c>
      <c r="B891" s="451" t="s">
        <v>436</v>
      </c>
      <c r="C891" s="452" t="s">
        <v>1935</v>
      </c>
      <c r="D891" s="453">
        <v>423.8335517876888</v>
      </c>
      <c r="E891" s="453">
        <v>438.65290674530036</v>
      </c>
      <c r="F891" s="453">
        <v>279.65604740508661</v>
      </c>
      <c r="G891" s="453">
        <v>389.74903538518242</v>
      </c>
      <c r="H891" s="422">
        <v>423.8335517876888</v>
      </c>
      <c r="I891" s="422">
        <v>438.65290674530036</v>
      </c>
      <c r="J891" s="422">
        <v>279.65604740508661</v>
      </c>
      <c r="K891" s="423">
        <v>389.74903538518242</v>
      </c>
      <c r="L891" s="424"/>
      <c r="M891" s="421"/>
    </row>
    <row r="892" spans="1:13" ht="13.2" x14ac:dyDescent="0.25">
      <c r="A892" s="450" t="s">
        <v>1297</v>
      </c>
      <c r="B892" s="451" t="s">
        <v>436</v>
      </c>
      <c r="C892" s="452" t="s">
        <v>1936</v>
      </c>
      <c r="D892" s="453">
        <v>439.7695680751176</v>
      </c>
      <c r="E892" s="453">
        <v>455.14612639942243</v>
      </c>
      <c r="F892" s="453">
        <v>290.17103213795599</v>
      </c>
      <c r="G892" s="453">
        <v>404.40348392921652</v>
      </c>
      <c r="H892" s="422">
        <v>439.7695680751176</v>
      </c>
      <c r="I892" s="422">
        <v>455.14612639942243</v>
      </c>
      <c r="J892" s="422">
        <v>290.17103213795599</v>
      </c>
      <c r="K892" s="423">
        <v>404.40348392921652</v>
      </c>
      <c r="L892" s="424"/>
      <c r="M892" s="421"/>
    </row>
    <row r="893" spans="1:13" ht="13.2" x14ac:dyDescent="0.25">
      <c r="A893" s="450" t="s">
        <v>1298</v>
      </c>
      <c r="B893" s="451" t="s">
        <v>436</v>
      </c>
      <c r="C893" s="452" t="s">
        <v>1937</v>
      </c>
      <c r="D893" s="453">
        <v>379.88780263717587</v>
      </c>
      <c r="E893" s="453">
        <v>393.17059293917492</v>
      </c>
      <c r="F893" s="453">
        <v>250.65953578902608</v>
      </c>
      <c r="G893" s="453">
        <v>349.33738494257773</v>
      </c>
      <c r="H893" s="422">
        <v>379.88780263717587</v>
      </c>
      <c r="I893" s="422">
        <v>393.17059293917492</v>
      </c>
      <c r="J893" s="422">
        <v>250.65953578902608</v>
      </c>
      <c r="K893" s="423">
        <v>349.33738494257773</v>
      </c>
      <c r="L893" s="424"/>
      <c r="M893" s="421"/>
    </row>
    <row r="894" spans="1:13" ht="13.2" x14ac:dyDescent="0.25">
      <c r="A894" s="450" t="s">
        <v>1299</v>
      </c>
      <c r="B894" s="451" t="s">
        <v>437</v>
      </c>
      <c r="C894" s="452" t="s">
        <v>1381</v>
      </c>
      <c r="D894" s="453">
        <v>391.54792779177166</v>
      </c>
      <c r="E894" s="453">
        <v>405.23841477749789</v>
      </c>
      <c r="F894" s="453">
        <v>258.35317990764071</v>
      </c>
      <c r="G894" s="453">
        <v>360.05980772460117</v>
      </c>
      <c r="H894" s="422">
        <v>391.54792779177166</v>
      </c>
      <c r="I894" s="422">
        <v>405.23841477749789</v>
      </c>
      <c r="J894" s="422">
        <v>258.35317990764071</v>
      </c>
      <c r="K894" s="423">
        <v>360.05980772460117</v>
      </c>
      <c r="L894" s="424"/>
      <c r="M894" s="421"/>
    </row>
    <row r="895" spans="1:13" ht="13.2" x14ac:dyDescent="0.25">
      <c r="A895" s="450" t="s">
        <v>1300</v>
      </c>
      <c r="B895" s="451" t="s">
        <v>437</v>
      </c>
      <c r="C895" s="452" t="s">
        <v>1381</v>
      </c>
      <c r="D895" s="453">
        <v>391.54792779177166</v>
      </c>
      <c r="E895" s="453">
        <v>405.23841477749789</v>
      </c>
      <c r="F895" s="453">
        <v>258.35317990764071</v>
      </c>
      <c r="G895" s="453">
        <v>360.05980772460117</v>
      </c>
      <c r="H895" s="422">
        <v>391.54792779177166</v>
      </c>
      <c r="I895" s="422">
        <v>405.23841477749789</v>
      </c>
      <c r="J895" s="422">
        <v>258.35317990764071</v>
      </c>
      <c r="K895" s="423">
        <v>360.05980772460117</v>
      </c>
      <c r="L895" s="424"/>
      <c r="M895" s="421"/>
    </row>
    <row r="896" spans="1:13" ht="13.2" x14ac:dyDescent="0.25">
      <c r="A896" s="450" t="s">
        <v>1301</v>
      </c>
      <c r="B896" s="451" t="s">
        <v>437</v>
      </c>
      <c r="C896" s="452" t="s">
        <v>1381</v>
      </c>
      <c r="D896" s="453">
        <v>391.54792779177166</v>
      </c>
      <c r="E896" s="453">
        <v>405.23841477749789</v>
      </c>
      <c r="F896" s="453">
        <v>258.35317990764071</v>
      </c>
      <c r="G896" s="453">
        <v>360.05980772460117</v>
      </c>
      <c r="H896" s="422">
        <v>391.54792779177166</v>
      </c>
      <c r="I896" s="422">
        <v>405.23841477749789</v>
      </c>
      <c r="J896" s="422">
        <v>258.35317990764071</v>
      </c>
      <c r="K896" s="423">
        <v>360.05980772460117</v>
      </c>
      <c r="L896" s="424"/>
      <c r="M896" s="421"/>
    </row>
    <row r="897" spans="1:13" ht="13.2" x14ac:dyDescent="0.25">
      <c r="A897" s="450" t="s">
        <v>1302</v>
      </c>
      <c r="B897" s="451" t="s">
        <v>437</v>
      </c>
      <c r="C897" s="452" t="s">
        <v>1938</v>
      </c>
      <c r="D897" s="453">
        <v>380.60515148971899</v>
      </c>
      <c r="E897" s="453">
        <v>393.91302391942941</v>
      </c>
      <c r="F897" s="453">
        <v>251.13286062106604</v>
      </c>
      <c r="G897" s="453">
        <v>349.99704490138498</v>
      </c>
      <c r="H897" s="422">
        <v>380.60515148971899</v>
      </c>
      <c r="I897" s="422">
        <v>393.91302391942941</v>
      </c>
      <c r="J897" s="422">
        <v>251.13286062106604</v>
      </c>
      <c r="K897" s="423">
        <v>349.99704490138498</v>
      </c>
      <c r="L897" s="424"/>
      <c r="M897" s="421"/>
    </row>
    <row r="898" spans="1:13" ht="13.2" x14ac:dyDescent="0.25">
      <c r="A898" s="450" t="s">
        <v>1303</v>
      </c>
      <c r="B898" s="451" t="s">
        <v>437</v>
      </c>
      <c r="C898" s="452" t="s">
        <v>1939</v>
      </c>
      <c r="D898" s="453">
        <v>380.13401797175868</v>
      </c>
      <c r="E898" s="453">
        <v>393.42541720154048</v>
      </c>
      <c r="F898" s="453">
        <v>250.82199486521188</v>
      </c>
      <c r="G898" s="453">
        <v>349.56379974326063</v>
      </c>
      <c r="H898" s="422">
        <v>380.13401797175868</v>
      </c>
      <c r="I898" s="422">
        <v>393.42541720154048</v>
      </c>
      <c r="J898" s="422">
        <v>250.82199486521188</v>
      </c>
      <c r="K898" s="423">
        <v>349.56379974326063</v>
      </c>
      <c r="L898" s="424"/>
      <c r="M898" s="421"/>
    </row>
    <row r="899" spans="1:13" ht="13.2" x14ac:dyDescent="0.25">
      <c r="A899" s="450" t="s">
        <v>1304</v>
      </c>
      <c r="B899" s="451" t="s">
        <v>437</v>
      </c>
      <c r="C899" s="452" t="s">
        <v>1940</v>
      </c>
      <c r="D899" s="453">
        <v>379.88828498293509</v>
      </c>
      <c r="E899" s="453">
        <v>393.17109215017064</v>
      </c>
      <c r="F899" s="453">
        <v>250.65985405290101</v>
      </c>
      <c r="G899" s="453">
        <v>349.33782849829356</v>
      </c>
      <c r="H899" s="422">
        <v>379.88828498293509</v>
      </c>
      <c r="I899" s="422">
        <v>393.17109215017064</v>
      </c>
      <c r="J899" s="422">
        <v>250.65985405290101</v>
      </c>
      <c r="K899" s="423">
        <v>349.33782849829356</v>
      </c>
      <c r="L899" s="424"/>
      <c r="M899" s="421"/>
    </row>
    <row r="900" spans="1:13" ht="13.2" x14ac:dyDescent="0.25">
      <c r="A900" s="450" t="s">
        <v>1305</v>
      </c>
      <c r="B900" s="451" t="s">
        <v>437</v>
      </c>
      <c r="C900" s="452" t="s">
        <v>1941</v>
      </c>
      <c r="D900" s="453">
        <v>379.98142942430701</v>
      </c>
      <c r="E900" s="453">
        <v>393.26749339019204</v>
      </c>
      <c r="F900" s="453">
        <v>250.72131310021331</v>
      </c>
      <c r="G900" s="453">
        <v>349.42348230277179</v>
      </c>
      <c r="H900" s="422">
        <v>379.98142942430701</v>
      </c>
      <c r="I900" s="422">
        <v>393.26749339019204</v>
      </c>
      <c r="J900" s="422">
        <v>250.72131310021331</v>
      </c>
      <c r="K900" s="423">
        <v>349.42348230277179</v>
      </c>
      <c r="L900" s="424"/>
      <c r="M900" s="421"/>
    </row>
    <row r="901" spans="1:13" ht="13.2" x14ac:dyDescent="0.25">
      <c r="A901" s="450" t="s">
        <v>1306</v>
      </c>
      <c r="B901" s="451" t="s">
        <v>437</v>
      </c>
      <c r="C901" s="452" t="s">
        <v>1942</v>
      </c>
      <c r="D901" s="453">
        <v>381.49613892418461</v>
      </c>
      <c r="E901" s="453">
        <v>394.83516476069468</v>
      </c>
      <c r="F901" s="453">
        <v>251.72075656077931</v>
      </c>
      <c r="G901" s="453">
        <v>350.81637950021172</v>
      </c>
      <c r="H901" s="422">
        <v>381.49613892418461</v>
      </c>
      <c r="I901" s="422">
        <v>394.83516476069468</v>
      </c>
      <c r="J901" s="422">
        <v>251.72075656077931</v>
      </c>
      <c r="K901" s="423">
        <v>350.81637950021172</v>
      </c>
      <c r="L901" s="424"/>
      <c r="M901" s="421"/>
    </row>
    <row r="902" spans="1:13" ht="13.2" x14ac:dyDescent="0.25">
      <c r="A902" s="450" t="s">
        <v>1307</v>
      </c>
      <c r="B902" s="451" t="s">
        <v>437</v>
      </c>
      <c r="C902" s="452" t="s">
        <v>1943</v>
      </c>
      <c r="D902" s="453">
        <v>378.05137288869628</v>
      </c>
      <c r="E902" s="453">
        <v>391.26995236032928</v>
      </c>
      <c r="F902" s="453">
        <v>249.44781320918145</v>
      </c>
      <c r="G902" s="453">
        <v>347.64864010394109</v>
      </c>
      <c r="H902" s="422">
        <v>378.05137288869628</v>
      </c>
      <c r="I902" s="422">
        <v>391.26995236032928</v>
      </c>
      <c r="J902" s="422">
        <v>249.44781320918145</v>
      </c>
      <c r="K902" s="423">
        <v>347.64864010394109</v>
      </c>
      <c r="L902" s="424"/>
      <c r="M902" s="421"/>
    </row>
    <row r="903" spans="1:13" ht="13.2" x14ac:dyDescent="0.25">
      <c r="A903" s="450" t="s">
        <v>1308</v>
      </c>
      <c r="B903" s="451" t="s">
        <v>437</v>
      </c>
      <c r="C903" s="452" t="s">
        <v>1944</v>
      </c>
      <c r="D903" s="453">
        <v>357.32800000000003</v>
      </c>
      <c r="E903" s="453">
        <v>369.82198601398602</v>
      </c>
      <c r="F903" s="453">
        <v>235.77401006993</v>
      </c>
      <c r="G903" s="453">
        <v>328.59183216783225</v>
      </c>
      <c r="H903" s="422">
        <v>357.32800000000003</v>
      </c>
      <c r="I903" s="422">
        <v>369.82198601398602</v>
      </c>
      <c r="J903" s="422">
        <v>235.77401006993</v>
      </c>
      <c r="K903" s="423">
        <v>328.59183216783225</v>
      </c>
      <c r="L903" s="424"/>
      <c r="M903" s="421"/>
    </row>
    <row r="904" spans="1:13" ht="13.2" x14ac:dyDescent="0.25">
      <c r="A904" s="450" t="s">
        <v>1309</v>
      </c>
      <c r="B904" s="451" t="s">
        <v>438</v>
      </c>
      <c r="C904" s="452" t="s">
        <v>1945</v>
      </c>
      <c r="D904" s="453">
        <v>400.54662599049124</v>
      </c>
      <c r="E904" s="453">
        <v>414.55175277337554</v>
      </c>
      <c r="F904" s="453">
        <v>264.29074751980977</v>
      </c>
      <c r="G904" s="453">
        <v>368.33483438985729</v>
      </c>
      <c r="H904" s="422">
        <v>400.54662599049124</v>
      </c>
      <c r="I904" s="422">
        <v>414.55175277337554</v>
      </c>
      <c r="J904" s="422">
        <v>264.29074751980977</v>
      </c>
      <c r="K904" s="423">
        <v>368.33483438985729</v>
      </c>
      <c r="L904" s="424"/>
      <c r="M904" s="421"/>
    </row>
    <row r="905" spans="1:13" ht="13.2" x14ac:dyDescent="0.25">
      <c r="A905" s="450" t="s">
        <v>1310</v>
      </c>
      <c r="B905" s="451" t="s">
        <v>438</v>
      </c>
      <c r="C905" s="452" t="s">
        <v>1945</v>
      </c>
      <c r="D905" s="453">
        <v>400.54662599049124</v>
      </c>
      <c r="E905" s="453">
        <v>414.55175277337554</v>
      </c>
      <c r="F905" s="453">
        <v>264.29074751980977</v>
      </c>
      <c r="G905" s="453">
        <v>368.33483438985729</v>
      </c>
      <c r="H905" s="422">
        <v>400.54662599049124</v>
      </c>
      <c r="I905" s="422">
        <v>414.55175277337554</v>
      </c>
      <c r="J905" s="422">
        <v>264.29074751980977</v>
      </c>
      <c r="K905" s="423">
        <v>368.33483438985729</v>
      </c>
      <c r="L905" s="424"/>
      <c r="M905" s="421"/>
    </row>
    <row r="906" spans="1:13" ht="13.2" x14ac:dyDescent="0.25">
      <c r="A906" s="450" t="s">
        <v>1311</v>
      </c>
      <c r="B906" s="451" t="s">
        <v>438</v>
      </c>
      <c r="C906" s="452" t="s">
        <v>1946</v>
      </c>
      <c r="D906" s="453">
        <v>390.3595468427568</v>
      </c>
      <c r="E906" s="453">
        <v>404.0084820470492</v>
      </c>
      <c r="F906" s="453">
        <v>257.56905624019811</v>
      </c>
      <c r="G906" s="453">
        <v>358.96699587288487</v>
      </c>
      <c r="H906" s="422">
        <v>390.3595468427568</v>
      </c>
      <c r="I906" s="422">
        <v>404.0084820470492</v>
      </c>
      <c r="J906" s="422">
        <v>257.56905624019811</v>
      </c>
      <c r="K906" s="423">
        <v>358.96699587288487</v>
      </c>
      <c r="L906" s="424"/>
      <c r="M906" s="421"/>
    </row>
    <row r="907" spans="1:13" ht="13.2" x14ac:dyDescent="0.25">
      <c r="A907" s="450" t="s">
        <v>1312</v>
      </c>
      <c r="B907" s="451" t="s">
        <v>438</v>
      </c>
      <c r="C907" s="452" t="s">
        <v>1947</v>
      </c>
      <c r="D907" s="453">
        <v>388.19288629737605</v>
      </c>
      <c r="E907" s="453">
        <v>401.7660641399417</v>
      </c>
      <c r="F907" s="453">
        <v>256.13943906705549</v>
      </c>
      <c r="G907" s="453">
        <v>356.97457725947521</v>
      </c>
      <c r="H907" s="422">
        <v>388.19288629737605</v>
      </c>
      <c r="I907" s="422">
        <v>401.7660641399417</v>
      </c>
      <c r="J907" s="422">
        <v>256.13943906705549</v>
      </c>
      <c r="K907" s="423">
        <v>356.97457725947521</v>
      </c>
      <c r="L907" s="424"/>
      <c r="M907" s="421"/>
    </row>
    <row r="908" spans="1:13" ht="13.2" x14ac:dyDescent="0.25">
      <c r="A908" s="450" t="s">
        <v>1313</v>
      </c>
      <c r="B908" s="451" t="s">
        <v>438</v>
      </c>
      <c r="C908" s="452" t="s">
        <v>1947</v>
      </c>
      <c r="D908" s="453">
        <v>388.19288629737605</v>
      </c>
      <c r="E908" s="453">
        <v>401.7660641399417</v>
      </c>
      <c r="F908" s="453">
        <v>256.13943906705549</v>
      </c>
      <c r="G908" s="453">
        <v>356.97457725947521</v>
      </c>
      <c r="H908" s="422">
        <v>388.19288629737605</v>
      </c>
      <c r="I908" s="422">
        <v>401.7660641399417</v>
      </c>
      <c r="J908" s="422">
        <v>256.13943906705549</v>
      </c>
      <c r="K908" s="423">
        <v>356.97457725947521</v>
      </c>
      <c r="L908" s="424"/>
      <c r="M908" s="421"/>
    </row>
    <row r="909" spans="1:13" ht="13.2" x14ac:dyDescent="0.25">
      <c r="A909" s="450" t="s">
        <v>1314</v>
      </c>
      <c r="B909" s="451" t="s">
        <v>438</v>
      </c>
      <c r="C909" s="452" t="s">
        <v>1948</v>
      </c>
      <c r="D909" s="453">
        <v>386.84549308755766</v>
      </c>
      <c r="E909" s="453">
        <v>400.37155927943024</v>
      </c>
      <c r="F909" s="453">
        <v>255.25039510682868</v>
      </c>
      <c r="G909" s="453">
        <v>355.73554084625056</v>
      </c>
      <c r="H909" s="422">
        <v>386.84549308755766</v>
      </c>
      <c r="I909" s="422">
        <v>400.37155927943024</v>
      </c>
      <c r="J909" s="422">
        <v>255.25039510682868</v>
      </c>
      <c r="K909" s="423">
        <v>355.73554084625056</v>
      </c>
      <c r="L909" s="424"/>
      <c r="M909" s="421"/>
    </row>
    <row r="910" spans="1:13" ht="13.2" x14ac:dyDescent="0.25">
      <c r="A910" s="450" t="s">
        <v>1315</v>
      </c>
      <c r="B910" s="451" t="s">
        <v>438</v>
      </c>
      <c r="C910" s="452" t="s">
        <v>1949</v>
      </c>
      <c r="D910" s="453">
        <v>390.74218084669138</v>
      </c>
      <c r="E910" s="453">
        <v>404.40449486230978</v>
      </c>
      <c r="F910" s="453">
        <v>257.82152778873814</v>
      </c>
      <c r="G910" s="453">
        <v>359.31885861076853</v>
      </c>
      <c r="H910" s="422">
        <v>390.74218084669138</v>
      </c>
      <c r="I910" s="422">
        <v>404.40449486230978</v>
      </c>
      <c r="J910" s="422">
        <v>257.82152778873814</v>
      </c>
      <c r="K910" s="423">
        <v>359.31885861076853</v>
      </c>
      <c r="L910" s="424"/>
      <c r="M910" s="421"/>
    </row>
    <row r="911" spans="1:13" ht="13.2" x14ac:dyDescent="0.25">
      <c r="A911" s="450" t="s">
        <v>1316</v>
      </c>
      <c r="B911" s="451" t="s">
        <v>438</v>
      </c>
      <c r="C911" s="452" t="s">
        <v>1945</v>
      </c>
      <c r="D911" s="453">
        <v>400.54662599049124</v>
      </c>
      <c r="E911" s="453">
        <v>414.55175277337554</v>
      </c>
      <c r="F911" s="453">
        <v>264.29074751980977</v>
      </c>
      <c r="G911" s="453">
        <v>368.33483438985729</v>
      </c>
      <c r="H911" s="422">
        <v>400.54662599049124</v>
      </c>
      <c r="I911" s="422">
        <v>414.55175277337554</v>
      </c>
      <c r="J911" s="422">
        <v>264.29074751980977</v>
      </c>
      <c r="K911" s="423">
        <v>368.33483438985729</v>
      </c>
      <c r="L911" s="424"/>
      <c r="M911" s="421"/>
    </row>
    <row r="912" spans="1:13" ht="13.2" x14ac:dyDescent="0.25">
      <c r="A912" s="450" t="s">
        <v>1317</v>
      </c>
      <c r="B912" s="451" t="s">
        <v>438</v>
      </c>
      <c r="C912" s="452" t="s">
        <v>1950</v>
      </c>
      <c r="D912" s="453">
        <v>378.0965157894737</v>
      </c>
      <c r="E912" s="453">
        <v>391.31667368421068</v>
      </c>
      <c r="F912" s="453">
        <v>249.47759963157904</v>
      </c>
      <c r="G912" s="453">
        <v>347.69015263157905</v>
      </c>
      <c r="H912" s="422">
        <v>378.0965157894737</v>
      </c>
      <c r="I912" s="422">
        <v>391.31667368421068</v>
      </c>
      <c r="J912" s="422">
        <v>249.47759963157904</v>
      </c>
      <c r="K912" s="423">
        <v>347.69015263157905</v>
      </c>
      <c r="L912" s="424"/>
      <c r="M912" s="421"/>
    </row>
    <row r="913" spans="1:13" ht="13.2" x14ac:dyDescent="0.25">
      <c r="A913" s="450" t="s">
        <v>1318</v>
      </c>
      <c r="B913" s="451" t="s">
        <v>438</v>
      </c>
      <c r="C913" s="452" t="s">
        <v>1951</v>
      </c>
      <c r="D913" s="453">
        <v>374.30061040068205</v>
      </c>
      <c r="E913" s="453">
        <v>387.38804433077576</v>
      </c>
      <c r="F913" s="453">
        <v>246.97296569479965</v>
      </c>
      <c r="G913" s="453">
        <v>344.19951236146625</v>
      </c>
      <c r="H913" s="422">
        <v>374.30061040068205</v>
      </c>
      <c r="I913" s="422">
        <v>387.38804433077576</v>
      </c>
      <c r="J913" s="422">
        <v>246.97296569479965</v>
      </c>
      <c r="K913" s="423">
        <v>344.19951236146625</v>
      </c>
      <c r="L913" s="424"/>
      <c r="M913" s="421"/>
    </row>
    <row r="914" spans="1:13" ht="13.2" x14ac:dyDescent="0.25">
      <c r="A914" s="450" t="s">
        <v>1319</v>
      </c>
      <c r="B914" s="451" t="s">
        <v>438</v>
      </c>
      <c r="C914" s="452" t="s">
        <v>1952</v>
      </c>
      <c r="D914" s="453">
        <v>352.8011073080479</v>
      </c>
      <c r="E914" s="453">
        <v>365.13681036077691</v>
      </c>
      <c r="F914" s="453">
        <v>232.78705230804809</v>
      </c>
      <c r="G914" s="453">
        <v>324.42899028677152</v>
      </c>
      <c r="H914" s="422">
        <v>352.8011073080479</v>
      </c>
      <c r="I914" s="422">
        <v>365.13681036077691</v>
      </c>
      <c r="J914" s="422">
        <v>232.78705230804809</v>
      </c>
      <c r="K914" s="423">
        <v>324.42899028677152</v>
      </c>
      <c r="L914" s="424"/>
      <c r="M914" s="421"/>
    </row>
    <row r="915" spans="1:13" ht="13.2" x14ac:dyDescent="0.25">
      <c r="A915" s="450" t="s">
        <v>1320</v>
      </c>
      <c r="B915" s="451" t="s">
        <v>438</v>
      </c>
      <c r="C915" s="452" t="s">
        <v>1952</v>
      </c>
      <c r="D915" s="453">
        <v>352.8011073080479</v>
      </c>
      <c r="E915" s="453">
        <v>365.13681036077691</v>
      </c>
      <c r="F915" s="453">
        <v>232.78705230804809</v>
      </c>
      <c r="G915" s="453">
        <v>324.42899028677152</v>
      </c>
      <c r="H915" s="422">
        <v>352.8011073080479</v>
      </c>
      <c r="I915" s="422">
        <v>365.13681036077691</v>
      </c>
      <c r="J915" s="422">
        <v>232.78705230804809</v>
      </c>
      <c r="K915" s="423">
        <v>324.42899028677152</v>
      </c>
      <c r="L915" s="424"/>
      <c r="M915" s="421"/>
    </row>
    <row r="916" spans="1:13" ht="13.2" x14ac:dyDescent="0.25">
      <c r="A916" s="450" t="s">
        <v>1321</v>
      </c>
      <c r="B916" s="451" t="s">
        <v>438</v>
      </c>
      <c r="C916" s="452" t="s">
        <v>1952</v>
      </c>
      <c r="D916" s="453">
        <v>352.8011073080479</v>
      </c>
      <c r="E916" s="453">
        <v>365.13681036077691</v>
      </c>
      <c r="F916" s="453">
        <v>232.78705230804809</v>
      </c>
      <c r="G916" s="453">
        <v>324.42899028677152</v>
      </c>
      <c r="H916" s="422">
        <v>352.8011073080479</v>
      </c>
      <c r="I916" s="422">
        <v>365.13681036077691</v>
      </c>
      <c r="J916" s="422">
        <v>232.78705230804809</v>
      </c>
      <c r="K916" s="423">
        <v>324.42899028677152</v>
      </c>
      <c r="L916" s="424"/>
      <c r="M916" s="421"/>
    </row>
    <row r="917" spans="1:13" ht="13.2" x14ac:dyDescent="0.25">
      <c r="A917" s="450" t="s">
        <v>1322</v>
      </c>
      <c r="B917" s="451" t="s">
        <v>438</v>
      </c>
      <c r="C917" s="452" t="s">
        <v>1953</v>
      </c>
      <c r="D917" s="453">
        <v>364.48616853428956</v>
      </c>
      <c r="E917" s="453">
        <v>377.23044016136271</v>
      </c>
      <c r="F917" s="453">
        <v>240.49714987449576</v>
      </c>
      <c r="G917" s="453">
        <v>335.17434379202155</v>
      </c>
      <c r="H917" s="422">
        <v>364.48616853428956</v>
      </c>
      <c r="I917" s="422">
        <v>377.23044016136271</v>
      </c>
      <c r="J917" s="422">
        <v>240.49714987449576</v>
      </c>
      <c r="K917" s="423">
        <v>335.17434379202155</v>
      </c>
      <c r="L917" s="424"/>
      <c r="M917" s="421"/>
    </row>
    <row r="918" spans="1:13" ht="13.2" x14ac:dyDescent="0.25">
      <c r="A918" s="450" t="s">
        <v>1323</v>
      </c>
      <c r="B918" s="451" t="s">
        <v>438</v>
      </c>
      <c r="C918" s="452" t="s">
        <v>1954</v>
      </c>
      <c r="D918" s="453">
        <v>348.68738310779287</v>
      </c>
      <c r="E918" s="453">
        <v>360.87924965002338</v>
      </c>
      <c r="F918" s="453">
        <v>230.07271351843221</v>
      </c>
      <c r="G918" s="453">
        <v>320.64609006066263</v>
      </c>
      <c r="H918" s="422">
        <v>348.68738310779287</v>
      </c>
      <c r="I918" s="422">
        <v>360.87924965002338</v>
      </c>
      <c r="J918" s="422">
        <v>230.07271351843221</v>
      </c>
      <c r="K918" s="423">
        <v>320.64609006066263</v>
      </c>
      <c r="L918" s="424"/>
      <c r="M918" s="421"/>
    </row>
    <row r="919" spans="1:13" ht="13.2" x14ac:dyDescent="0.25">
      <c r="A919" s="450" t="s">
        <v>1324</v>
      </c>
      <c r="B919" s="451" t="s">
        <v>439</v>
      </c>
      <c r="C919" s="452" t="s">
        <v>1955</v>
      </c>
      <c r="D919" s="453">
        <v>422.07989878093838</v>
      </c>
      <c r="E919" s="453">
        <v>436.83793719985238</v>
      </c>
      <c r="F919" s="453">
        <v>278.49894300332483</v>
      </c>
      <c r="G919" s="453">
        <v>388.13641041743642</v>
      </c>
      <c r="H919" s="422">
        <v>422.07989878093838</v>
      </c>
      <c r="I919" s="422">
        <v>436.83793719985238</v>
      </c>
      <c r="J919" s="422">
        <v>278.49894300332483</v>
      </c>
      <c r="K919" s="423">
        <v>388.13641041743642</v>
      </c>
      <c r="L919" s="424"/>
      <c r="M919" s="421"/>
    </row>
    <row r="920" spans="1:13" ht="13.2" x14ac:dyDescent="0.25">
      <c r="A920" s="450" t="s">
        <v>1325</v>
      </c>
      <c r="B920" s="451" t="s">
        <v>439</v>
      </c>
      <c r="C920" s="452" t="s">
        <v>1955</v>
      </c>
      <c r="D920" s="453">
        <v>422.07989878093838</v>
      </c>
      <c r="E920" s="453">
        <v>436.83793719985238</v>
      </c>
      <c r="F920" s="453">
        <v>278.49894300332483</v>
      </c>
      <c r="G920" s="453">
        <v>388.13641041743642</v>
      </c>
      <c r="H920" s="422">
        <v>422.07989878093838</v>
      </c>
      <c r="I920" s="422">
        <v>436.83793719985238</v>
      </c>
      <c r="J920" s="422">
        <v>278.49894300332483</v>
      </c>
      <c r="K920" s="423">
        <v>388.13641041743642</v>
      </c>
      <c r="L920" s="424"/>
      <c r="M920" s="421"/>
    </row>
    <row r="921" spans="1:13" ht="13.2" x14ac:dyDescent="0.25">
      <c r="A921" s="450" t="s">
        <v>1326</v>
      </c>
      <c r="B921" s="451" t="s">
        <v>439</v>
      </c>
      <c r="C921" s="452" t="s">
        <v>1956</v>
      </c>
      <c r="D921" s="453">
        <v>411.53018422991892</v>
      </c>
      <c r="E921" s="453">
        <v>425.9193515106852</v>
      </c>
      <c r="F921" s="453">
        <v>271.53797575534259</v>
      </c>
      <c r="G921" s="453">
        <v>378.43509948415618</v>
      </c>
      <c r="H921" s="422">
        <v>411.53018422991892</v>
      </c>
      <c r="I921" s="422">
        <v>425.9193515106852</v>
      </c>
      <c r="J921" s="422">
        <v>271.53797575534259</v>
      </c>
      <c r="K921" s="423">
        <v>378.43509948415618</v>
      </c>
      <c r="L921" s="424"/>
      <c r="M921" s="421"/>
    </row>
    <row r="922" spans="1:13" ht="13.2" x14ac:dyDescent="0.25">
      <c r="A922" s="450" t="s">
        <v>1327</v>
      </c>
      <c r="B922" s="451" t="s">
        <v>439</v>
      </c>
      <c r="C922" s="452" t="s">
        <v>1957</v>
      </c>
      <c r="D922" s="453">
        <v>416.11045170876679</v>
      </c>
      <c r="E922" s="453">
        <v>430.65976820208027</v>
      </c>
      <c r="F922" s="453">
        <v>274.56015154531951</v>
      </c>
      <c r="G922" s="453">
        <v>382.64702377414557</v>
      </c>
      <c r="H922" s="422">
        <v>416.11045170876679</v>
      </c>
      <c r="I922" s="422">
        <v>430.65976820208027</v>
      </c>
      <c r="J922" s="422">
        <v>274.56015154531951</v>
      </c>
      <c r="K922" s="423">
        <v>382.64702377414557</v>
      </c>
      <c r="L922" s="424"/>
      <c r="M922" s="421"/>
    </row>
    <row r="923" spans="1:13" ht="13.8" thickBot="1" x14ac:dyDescent="0.3">
      <c r="A923" s="454" t="s">
        <v>1328</v>
      </c>
      <c r="B923" s="455" t="s">
        <v>439</v>
      </c>
      <c r="C923" s="456" t="s">
        <v>1958</v>
      </c>
      <c r="D923" s="453">
        <v>446.1046839523475</v>
      </c>
      <c r="E923" s="453">
        <v>461.70274982480703</v>
      </c>
      <c r="F923" s="453">
        <v>294.35110107918717</v>
      </c>
      <c r="G923" s="453">
        <v>410.22913244569008</v>
      </c>
      <c r="H923" s="422">
        <v>446.1046839523475</v>
      </c>
      <c r="I923" s="422">
        <v>461.70274982480703</v>
      </c>
      <c r="J923" s="422">
        <v>294.35110107918717</v>
      </c>
      <c r="K923" s="423">
        <v>410.22913244569008</v>
      </c>
      <c r="L923" s="424"/>
      <c r="M923" s="421"/>
    </row>
  </sheetData>
  <sheetProtection algorithmName="SHA-512" hashValue="oLUZ8N0NPf4+MSiMi/3Rca427AR1yDZLMytlBsmbb5D7n5pWThbb7VQfaHizHf6TSk/zJu9yA0u7tDz1SevW6Q==" saltValue="0d5tMnheZ7J/95dcjtboNA==" spinCount="100000" sheet="1" objects="1" scenarios="1"/>
  <mergeCells count="3">
    <mergeCell ref="A6:K6"/>
    <mergeCell ref="A7:K7"/>
    <mergeCell ref="A9:K9"/>
  </mergeCells>
  <pageMargins left="0.7" right="0.7" top="0.75" bottom="0.75" header="0.3" footer="0.3"/>
  <pageSetup orientation="portrait" horizontalDpi="1200" verticalDpi="1200" r:id="rId1"/>
  <headerFooter>
    <oddFooter>&amp;L&amp;1#&amp;"Calibri"&amp;9&amp;K0000FFFHLBank San Francisco | 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pageSetUpPr autoPageBreaks="0"/>
  </sheetPr>
  <dimension ref="A1:J1048575"/>
  <sheetViews>
    <sheetView showGridLines="0" zoomScaleNormal="100" zoomScaleSheetLayoutView="100" workbookViewId="0">
      <selection activeCell="B4" sqref="B4:E4"/>
    </sheetView>
  </sheetViews>
  <sheetFormatPr defaultColWidth="0" defaultRowHeight="13.2" zeroHeight="1" x14ac:dyDescent="0.25"/>
  <cols>
    <col min="1" max="1" width="48.5546875" style="21" bestFit="1" customWidth="1"/>
    <col min="2" max="2" width="13.6640625" style="21" customWidth="1"/>
    <col min="3" max="3" width="14.44140625" style="21" bestFit="1" customWidth="1"/>
    <col min="4" max="4" width="13.88671875" style="21" bestFit="1" customWidth="1"/>
    <col min="5" max="5" width="14.88671875" style="21" customWidth="1"/>
    <col min="6" max="6" width="9.6640625" style="21" hidden="1" customWidth="1"/>
    <col min="7" max="8" width="8.88671875" style="21" hidden="1" customWidth="1"/>
    <col min="9" max="9" width="8.88671875" style="21" customWidth="1"/>
    <col min="10" max="16384" width="0" style="21" hidden="1"/>
  </cols>
  <sheetData>
    <row r="1" spans="1:10" ht="16.8" x14ac:dyDescent="0.25">
      <c r="A1" s="781" t="s">
        <v>1969</v>
      </c>
      <c r="B1" s="781"/>
      <c r="C1" s="781"/>
      <c r="D1" s="781"/>
      <c r="E1" s="781"/>
      <c r="F1" s="781"/>
      <c r="G1" s="781"/>
      <c r="H1" s="781"/>
    </row>
    <row r="2" spans="1:10" x14ac:dyDescent="0.25">
      <c r="A2" s="782" t="str">
        <f>'Home Buyer Information'!B2</f>
        <v>Version 4.9 Updated 1/1/26</v>
      </c>
      <c r="B2" s="782"/>
      <c r="C2" s="782"/>
      <c r="D2" s="782"/>
      <c r="E2" s="782"/>
      <c r="F2" s="782"/>
      <c r="G2" s="782"/>
      <c r="H2" s="782"/>
    </row>
    <row r="3" spans="1:10" ht="17.25" customHeight="1" x14ac:dyDescent="0.25">
      <c r="A3" s="114"/>
      <c r="B3" s="115"/>
      <c r="C3" s="115"/>
      <c r="D3" s="116"/>
      <c r="E3" s="116"/>
      <c r="F3" s="117"/>
    </row>
    <row r="4" spans="1:10" s="22" customFormat="1" x14ac:dyDescent="0.25">
      <c r="A4" s="34" t="s">
        <v>85</v>
      </c>
      <c r="B4" s="776" t="str">
        <f>IF('Home Buyer Information'!C3="","",'Home Buyer Information'!C3)</f>
        <v/>
      </c>
      <c r="C4" s="777"/>
      <c r="D4" s="777"/>
      <c r="E4" s="778"/>
      <c r="F4" s="118"/>
    </row>
    <row r="5" spans="1:10" x14ac:dyDescent="0.25">
      <c r="A5" s="119"/>
      <c r="B5" s="119"/>
      <c r="C5" s="119"/>
      <c r="D5" s="119"/>
      <c r="E5" s="119"/>
      <c r="J5" s="120"/>
    </row>
    <row r="6" spans="1:10" ht="24" x14ac:dyDescent="0.25">
      <c r="A6" s="121" t="s">
        <v>108</v>
      </c>
      <c r="B6" s="122" t="s">
        <v>104</v>
      </c>
      <c r="C6" s="123" t="s">
        <v>109</v>
      </c>
      <c r="D6" s="123" t="s">
        <v>110</v>
      </c>
      <c r="E6" s="123" t="s">
        <v>111</v>
      </c>
      <c r="G6" s="120"/>
    </row>
    <row r="7" spans="1:10" x14ac:dyDescent="0.25">
      <c r="A7" s="124" t="s">
        <v>63</v>
      </c>
      <c r="B7" s="125" t="str">
        <f>IF('Home Buyer Information'!L7="","",'Home Buyer Information'!L7)</f>
        <v/>
      </c>
      <c r="C7" s="126" t="str">
        <f>IF(B7="","",B7/B11)</f>
        <v/>
      </c>
      <c r="D7" s="127">
        <v>20</v>
      </c>
      <c r="E7" s="128" t="str">
        <f>IF(C7="","",C7*D7)</f>
        <v/>
      </c>
    </row>
    <row r="8" spans="1:10" x14ac:dyDescent="0.25">
      <c r="A8" s="124" t="s">
        <v>112</v>
      </c>
      <c r="B8" s="125" t="str">
        <f>IF('Home Buyer Information'!L8="","",'Home Buyer Information'!L8)</f>
        <v/>
      </c>
      <c r="C8" s="126" t="str">
        <f>IF(B8="","",B8/B11)</f>
        <v/>
      </c>
      <c r="D8" s="127">
        <v>15</v>
      </c>
      <c r="E8" s="128" t="str">
        <f>IF(C8="","",C8*D8)</f>
        <v/>
      </c>
    </row>
    <row r="9" spans="1:10" x14ac:dyDescent="0.25">
      <c r="A9" s="129" t="s">
        <v>113</v>
      </c>
      <c r="B9" s="125" t="str">
        <f>IF('Home Buyer Information'!L9="","",'Home Buyer Information'!L9)</f>
        <v/>
      </c>
      <c r="C9" s="126" t="str">
        <f>IF(B9="","",B9/B11)</f>
        <v/>
      </c>
      <c r="D9" s="127">
        <v>10</v>
      </c>
      <c r="E9" s="128" t="str">
        <f>IF(C9="","",C9*D9)</f>
        <v/>
      </c>
    </row>
    <row r="10" spans="1:10" x14ac:dyDescent="0.25">
      <c r="A10" s="130" t="s">
        <v>114</v>
      </c>
      <c r="B10" s="125" t="str">
        <f>IF('Home Buyer Information'!L10="","",'Home Buyer Information'!L10)</f>
        <v/>
      </c>
      <c r="C10" s="126" t="str">
        <f>IF(B10="","",B10/B11)</f>
        <v/>
      </c>
      <c r="D10" s="127">
        <v>5</v>
      </c>
      <c r="E10" s="128" t="str">
        <f>IF(C10="","",C10*D10)</f>
        <v/>
      </c>
    </row>
    <row r="11" spans="1:10" x14ac:dyDescent="0.25">
      <c r="A11" s="131" t="s">
        <v>115</v>
      </c>
      <c r="B11" s="125" t="str">
        <f>IF('Home Buyer Information'!L13="","",'Home Buyer Information'!L13)</f>
        <v/>
      </c>
      <c r="C11" s="779"/>
      <c r="D11" s="780"/>
      <c r="E11" s="132" t="str">
        <f>IF(SUM(E7:E10)=0,"",SUM(E7:E10))</f>
        <v/>
      </c>
    </row>
    <row r="12" spans="1:10" x14ac:dyDescent="0.25">
      <c r="A12" s="24"/>
      <c r="B12" s="25"/>
      <c r="C12" s="24"/>
      <c r="D12" s="24"/>
      <c r="E12" s="24"/>
    </row>
    <row r="13" spans="1:10" x14ac:dyDescent="0.25">
      <c r="A13" s="121" t="s">
        <v>451</v>
      </c>
      <c r="B13" s="122" t="s">
        <v>104</v>
      </c>
      <c r="C13" s="123" t="s">
        <v>109</v>
      </c>
      <c r="D13" s="24"/>
      <c r="E13" s="24"/>
    </row>
    <row r="14" spans="1:10" x14ac:dyDescent="0.25">
      <c r="A14" s="124" t="s">
        <v>449</v>
      </c>
      <c r="B14" s="125">
        <f>COUNTIF('Home Buyer Information'!E20:E219, "&gt;=3")</f>
        <v>0</v>
      </c>
      <c r="C14" s="385" t="str">
        <f>IF(B14&gt;0,B14/'Home Buyer Information'!L13,"")</f>
        <v/>
      </c>
      <c r="D14" s="24"/>
      <c r="E14" s="24"/>
    </row>
    <row r="15" spans="1:10" x14ac:dyDescent="0.25">
      <c r="A15" s="24"/>
      <c r="B15" s="25"/>
      <c r="C15" s="24"/>
      <c r="D15" s="24"/>
      <c r="E15" s="24"/>
    </row>
    <row r="16" spans="1:10" x14ac:dyDescent="0.25">
      <c r="A16" s="121" t="s">
        <v>450</v>
      </c>
      <c r="B16" s="122" t="s">
        <v>104</v>
      </c>
      <c r="C16" s="123" t="s">
        <v>109</v>
      </c>
      <c r="D16" s="24"/>
      <c r="E16" s="24"/>
    </row>
    <row r="17" spans="1:5" x14ac:dyDescent="0.25">
      <c r="A17" s="124" t="s">
        <v>452</v>
      </c>
      <c r="B17" s="125" cm="1">
        <f t="array" ref="B17">SUM(COUNTIF('Home Buyer Information'!I20:I219,{"Homeless","Homeless-SN Senior","Homeless_SN Other"}))</f>
        <v>0</v>
      </c>
      <c r="C17" s="385" t="str">
        <f>IF(B17&gt;0,B17/'Home Buyer Information'!L13,"")</f>
        <v/>
      </c>
      <c r="D17" s="24"/>
      <c r="E17" s="24"/>
    </row>
    <row r="18" spans="1:5" x14ac:dyDescent="0.25">
      <c r="A18" s="124" t="s">
        <v>453</v>
      </c>
      <c r="B18" s="125" cm="1">
        <f t="array" ref="B18">SUM(COUNTIF('Home Buyer Information'!I20:I219,{"Special Needs-Senior","Special Needs-Other","Homeless-SN Senior","Homeless_SN Other"}))</f>
        <v>0</v>
      </c>
      <c r="C18" s="385" t="str">
        <f>IF(B18&gt;0,B18/'Home Buyer Information'!L13,"")</f>
        <v/>
      </c>
    </row>
    <row r="19" spans="1:5" x14ac:dyDescent="0.25"/>
    <row r="1048575" ht="7.5" hidden="1" customHeight="1" x14ac:dyDescent="0.25"/>
  </sheetData>
  <sheetProtection algorithmName="SHA-512" hashValue="s3SmB7p+UelvHNFSo0MdeGki5v325gqVSzfQnaTrTQ5NuNdg291TejXLgladIroPbz7xggTsc2paQSV2XJNLGA==" saltValue="qPGca7siOKj/xQqAQIWNCA==" spinCount="100000" sheet="1" objects="1"/>
  <mergeCells count="4">
    <mergeCell ref="B4:E4"/>
    <mergeCell ref="C11:D11"/>
    <mergeCell ref="A1:H1"/>
    <mergeCell ref="A2:H2"/>
  </mergeCells>
  <phoneticPr fontId="9" type="noConversion"/>
  <printOptions horizontalCentered="1"/>
  <pageMargins left="0.75" right="0.75" top="1" bottom="1" header="0.5" footer="0.5"/>
  <pageSetup orientation="landscape" r:id="rId1"/>
  <headerFooter alignWithMargins="0">
    <oddFooter>&amp;L&amp;1#&amp;"Calibri"&amp;9&amp;K0000FFFHLBank San Francisco | Confidential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F1BC-2C0B-4F7F-8F19-B9E410B1AAA0}">
  <sheetPr>
    <pageSetUpPr autoPageBreaks="0"/>
  </sheetPr>
  <dimension ref="A1:J1048575"/>
  <sheetViews>
    <sheetView showGridLines="0" zoomScaleNormal="100" zoomScaleSheetLayoutView="100" workbookViewId="0">
      <selection activeCell="B4" sqref="B4:E4"/>
    </sheetView>
  </sheetViews>
  <sheetFormatPr defaultColWidth="0" defaultRowHeight="12.75" customHeight="1" zeroHeight="1" x14ac:dyDescent="0.25"/>
  <cols>
    <col min="1" max="1" width="48.5546875" style="21" bestFit="1" customWidth="1"/>
    <col min="2" max="2" width="13.6640625" style="21" customWidth="1"/>
    <col min="3" max="3" width="14.44140625" style="21" bestFit="1" customWidth="1"/>
    <col min="4" max="4" width="13.88671875" style="21" bestFit="1" customWidth="1"/>
    <col min="5" max="5" width="14.88671875" style="21" customWidth="1"/>
    <col min="6" max="6" width="9.6640625" style="21" hidden="1" customWidth="1"/>
    <col min="7" max="8" width="8.88671875" style="21" hidden="1" customWidth="1"/>
    <col min="9" max="9" width="8.88671875" style="21" customWidth="1"/>
    <col min="10" max="16384" width="0" style="21" hidden="1"/>
  </cols>
  <sheetData>
    <row r="1" spans="1:10" ht="16.8" x14ac:dyDescent="0.25">
      <c r="A1" s="781" t="s">
        <v>1968</v>
      </c>
      <c r="B1" s="781"/>
      <c r="C1" s="781"/>
      <c r="D1" s="781"/>
      <c r="E1" s="781"/>
      <c r="F1" s="781"/>
      <c r="G1" s="781"/>
      <c r="H1" s="781"/>
    </row>
    <row r="2" spans="1:10" ht="13.2" x14ac:dyDescent="0.25">
      <c r="A2" s="782" t="str">
        <f>'Home Buyer Information'!B2</f>
        <v>Version 4.9 Updated 1/1/26</v>
      </c>
      <c r="B2" s="782"/>
      <c r="C2" s="782"/>
      <c r="D2" s="782"/>
      <c r="E2" s="782"/>
      <c r="F2" s="782"/>
      <c r="G2" s="782"/>
      <c r="H2" s="782"/>
    </row>
    <row r="3" spans="1:10" ht="17.25" customHeight="1" x14ac:dyDescent="0.25">
      <c r="A3" s="114"/>
      <c r="B3" s="115"/>
      <c r="C3" s="115"/>
      <c r="D3" s="116"/>
      <c r="E3" s="116"/>
      <c r="F3" s="117"/>
    </row>
    <row r="4" spans="1:10" s="22" customFormat="1" ht="13.2" x14ac:dyDescent="0.25">
      <c r="A4" s="34" t="s">
        <v>85</v>
      </c>
      <c r="B4" s="776" t="str">
        <f>IF('Home Buyer Information'!C3="","",'Home Buyer Information'!C3)</f>
        <v/>
      </c>
      <c r="C4" s="777"/>
      <c r="D4" s="777"/>
      <c r="E4" s="778"/>
      <c r="F4" s="118"/>
    </row>
    <row r="5" spans="1:10" ht="13.2" x14ac:dyDescent="0.25">
      <c r="A5" s="119"/>
      <c r="B5" s="119"/>
      <c r="C5" s="119"/>
      <c r="D5" s="119"/>
      <c r="E5" s="119"/>
      <c r="J5" s="120"/>
    </row>
    <row r="6" spans="1:10" ht="24" x14ac:dyDescent="0.25">
      <c r="A6" s="121" t="s">
        <v>108</v>
      </c>
      <c r="B6" s="122" t="s">
        <v>104</v>
      </c>
      <c r="C6" s="123" t="s">
        <v>109</v>
      </c>
      <c r="D6" s="123" t="s">
        <v>110</v>
      </c>
      <c r="E6" s="123" t="s">
        <v>111</v>
      </c>
      <c r="G6" s="120"/>
    </row>
    <row r="7" spans="1:10" ht="13.2" x14ac:dyDescent="0.25">
      <c r="A7" s="124" t="s">
        <v>63</v>
      </c>
      <c r="B7" s="440">
        <f>IF('Home Buyer Information'!L7="",0,'Home Buyer Information'!L7)</f>
        <v>0</v>
      </c>
      <c r="C7" s="126">
        <f>IF(B7=0,0,B7/B9)</f>
        <v>0</v>
      </c>
      <c r="D7" s="127">
        <v>20</v>
      </c>
      <c r="E7" s="441" t="str">
        <f>IF(AND(C7&gt;=0.2),D7,"")</f>
        <v/>
      </c>
    </row>
    <row r="8" spans="1:10" ht="13.2" x14ac:dyDescent="0.25">
      <c r="A8" s="124" t="s">
        <v>1965</v>
      </c>
      <c r="B8" s="440">
        <f>SUM('Home Buyer Information'!L8:M10)</f>
        <v>0</v>
      </c>
      <c r="C8" s="126">
        <f>IF(B8=0,0,B8/B9)</f>
        <v>0</v>
      </c>
      <c r="D8" s="127">
        <v>18</v>
      </c>
      <c r="E8" s="441">
        <f>IF(C7&lt;0.2,D8,"")</f>
        <v>18</v>
      </c>
    </row>
    <row r="9" spans="1:10" ht="13.2" x14ac:dyDescent="0.25">
      <c r="A9" s="129" t="s">
        <v>115</v>
      </c>
      <c r="B9" s="439">
        <f>SUM(B7:B8)</f>
        <v>0</v>
      </c>
      <c r="C9" s="438">
        <f>SUM(C7:C8)</f>
        <v>0</v>
      </c>
      <c r="D9" s="437"/>
      <c r="E9" s="442">
        <f>SUM(E7:E8)</f>
        <v>18</v>
      </c>
    </row>
    <row r="10" spans="1:10" ht="13.2" x14ac:dyDescent="0.25">
      <c r="A10" s="130"/>
      <c r="B10" s="125"/>
      <c r="C10" s="126"/>
      <c r="D10" s="127"/>
      <c r="E10" s="128"/>
    </row>
    <row r="11" spans="1:10" ht="24.75" customHeight="1" x14ac:dyDescent="0.25">
      <c r="A11" s="783" t="s">
        <v>1966</v>
      </c>
      <c r="B11" s="784"/>
      <c r="C11" s="784"/>
      <c r="D11" s="784"/>
      <c r="E11" s="785"/>
    </row>
    <row r="12" spans="1:10" ht="13.2" x14ac:dyDescent="0.25">
      <c r="A12" s="24"/>
      <c r="B12" s="25"/>
      <c r="C12" s="24"/>
      <c r="D12" s="24"/>
      <c r="E12" s="24"/>
    </row>
    <row r="13" spans="1:10" ht="13.2" x14ac:dyDescent="0.25">
      <c r="A13" s="121" t="s">
        <v>451</v>
      </c>
      <c r="B13" s="122" t="s">
        <v>104</v>
      </c>
      <c r="C13" s="123" t="s">
        <v>109</v>
      </c>
      <c r="D13" s="24"/>
      <c r="E13" s="24"/>
    </row>
    <row r="14" spans="1:10" ht="13.2" x14ac:dyDescent="0.25">
      <c r="A14" s="124" t="s">
        <v>449</v>
      </c>
      <c r="B14" s="125">
        <f>COUNTIF('Home Buyer Information'!E20:E219, "&gt;=3")</f>
        <v>0</v>
      </c>
      <c r="C14" s="385" t="str">
        <f>IF(B14&gt;0,B14/'Home Buyer Information'!L13,"")</f>
        <v/>
      </c>
      <c r="D14" s="24"/>
      <c r="E14" s="24"/>
    </row>
    <row r="15" spans="1:10" ht="13.2" x14ac:dyDescent="0.25">
      <c r="A15" s="24"/>
      <c r="B15" s="25"/>
      <c r="C15" s="24"/>
      <c r="D15" s="24"/>
      <c r="E15" s="24"/>
    </row>
    <row r="16" spans="1:10" ht="13.2" x14ac:dyDescent="0.25">
      <c r="A16" s="121" t="s">
        <v>450</v>
      </c>
      <c r="B16" s="122" t="s">
        <v>104</v>
      </c>
      <c r="C16" s="123" t="s">
        <v>109</v>
      </c>
      <c r="D16" s="24"/>
      <c r="E16" s="24"/>
    </row>
    <row r="17" spans="1:5" ht="13.2" x14ac:dyDescent="0.25">
      <c r="A17" s="124" t="s">
        <v>452</v>
      </c>
      <c r="B17" s="125" cm="1">
        <f t="array" ref="B17">SUM(COUNTIF('Home Buyer Information'!I20:I219,{"Homeless","Homeless-SN Senior","Homeless_SN Other"}))</f>
        <v>0</v>
      </c>
      <c r="C17" s="385" t="str">
        <f>IF(B17&gt;0,B17/'Home Buyer Information'!L13,"")</f>
        <v/>
      </c>
      <c r="D17" s="24"/>
      <c r="E17" s="24"/>
    </row>
    <row r="18" spans="1:5" ht="13.2" x14ac:dyDescent="0.25">
      <c r="A18" s="124" t="s">
        <v>453</v>
      </c>
      <c r="B18" s="125" cm="1">
        <f t="array" ref="B18">SUM(COUNTIF('Home Buyer Information'!I20:I219,{"Special Needs-Senior","Special Needs-Other","Homeless-SN Senior","Homeless_SN Other"}))</f>
        <v>0</v>
      </c>
      <c r="C18" s="385" t="str">
        <f>IF(B18&gt;0,B18/'Home Buyer Information'!L13,"")</f>
        <v/>
      </c>
    </row>
    <row r="19" spans="1:5" ht="13.2" x14ac:dyDescent="0.25"/>
    <row r="1048575" ht="7.5" hidden="1" customHeight="1" x14ac:dyDescent="0.25"/>
  </sheetData>
  <sheetProtection algorithmName="SHA-512" hashValue="z0Vuk93J6DzR1ZiEiako/kOHfOOyOTxrkbsoeqVKfIT6cwBy+CeET447Wf0hZ2/Tjwaq2gILCW2mVu4vyi9lzw==" saltValue="YdjFRrA3cQ6fWI9/LHiOmg==" spinCount="100000" sheet="1" objects="1" scenarios="1"/>
  <mergeCells count="4">
    <mergeCell ref="A1:H1"/>
    <mergeCell ref="A2:H2"/>
    <mergeCell ref="B4:E4"/>
    <mergeCell ref="A11:E11"/>
  </mergeCells>
  <printOptions horizontalCentered="1"/>
  <pageMargins left="0.75" right="0.75" top="1" bottom="1" header="0.5" footer="0.5"/>
  <pageSetup orientation="landscape" r:id="rId1"/>
  <headerFooter alignWithMargins="0">
    <oddFooter>&amp;L&amp;1#&amp;"Calibri"&amp;9&amp;K0000FFFHLBank San Francisco | Confidential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Log</vt:lpstr>
      <vt:lpstr>Workbook Instructions and Notes</vt:lpstr>
      <vt:lpstr>Home Buyer Information</vt:lpstr>
      <vt:lpstr>Development Budget</vt:lpstr>
      <vt:lpstr>Discounted Financing</vt:lpstr>
      <vt:lpstr>AHP Benchmarks</vt:lpstr>
      <vt:lpstr>Cost Estimates by City Zip</vt:lpstr>
      <vt:lpstr>Pre2021 Targeting and Scoring</vt:lpstr>
      <vt:lpstr>Post2021 Targeting and Scoring</vt:lpstr>
      <vt:lpstr>Pre2026 Subsidy Per Unit Score</vt:lpstr>
      <vt:lpstr>'AHP Benchmarks'!Print_Area</vt:lpstr>
      <vt:lpstr>'Development Budget'!Print_Area</vt:lpstr>
      <vt:lpstr>'Discounted Financing'!Print_Area</vt:lpstr>
      <vt:lpstr>'Home Buyer Information'!Print_Area</vt:lpstr>
      <vt:lpstr>'Post2021 Targeting and Scoring'!Print_Area</vt:lpstr>
      <vt:lpstr>'Pre2021 Targeting and Scoring'!Print_Area</vt:lpstr>
      <vt:lpstr>'Home Buyer Information'!Print_Titles</vt:lpstr>
      <vt:lpstr>'Workbook Instructions and 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Bender/Ung</dc:creator>
  <cp:lastModifiedBy>Staudenmayer, Samantha</cp:lastModifiedBy>
  <cp:lastPrinted>2017-03-02T19:08:01Z</cp:lastPrinted>
  <dcterms:created xsi:type="dcterms:W3CDTF">1998-09-02T15:54:08Z</dcterms:created>
  <dcterms:modified xsi:type="dcterms:W3CDTF">2026-01-16T00:12:40Z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sed (Dly,Mth,Qtr,Ann, other)">
    <vt:lpwstr> semi-annually</vt:lpwstr>
  </property>
  <property fmtid="{D5CDD505-2E9C-101B-9397-08002B2CF9AE}" pid="3" name="Description of Spreadsheet">
    <vt:lpwstr> monitoring</vt:lpwstr>
  </property>
  <property fmtid="{D5CDD505-2E9C-101B-9397-08002B2CF9AE}" pid="4" name="Used for Financial Rpts (Y,N)">
    <vt:lpwstr> N</vt:lpwstr>
  </property>
  <property fmtid="{D5CDD505-2E9C-101B-9397-08002B2CF9AE}" pid="5" name="Results reconciled to GL (Y,N)">
    <vt:lpwstr> N</vt:lpwstr>
  </property>
  <property fmtid="{D5CDD505-2E9C-101B-9397-08002B2CF9AE}" pid="6" name="Used in Sox Business Process #">
    <vt:lpwstr> No</vt:lpwstr>
  </property>
  <property fmtid="{D5CDD505-2E9C-101B-9397-08002B2CF9AE}" pid="7" name="Identifier">
    <vt:i4>17496</vt:i4>
  </property>
  <property fmtid="{D5CDD505-2E9C-101B-9397-08002B2CF9AE}" pid="8" name="MSIP_Label_f6b385a4-c4f2-4c8e-b56c-f802145fa077_Enabled">
    <vt:lpwstr>true</vt:lpwstr>
  </property>
  <property fmtid="{D5CDD505-2E9C-101B-9397-08002B2CF9AE}" pid="9" name="MSIP_Label_f6b385a4-c4f2-4c8e-b56c-f802145fa077_SetDate">
    <vt:lpwstr>2024-01-03T18:17:29Z</vt:lpwstr>
  </property>
  <property fmtid="{D5CDD505-2E9C-101B-9397-08002B2CF9AE}" pid="10" name="MSIP_Label_f6b385a4-c4f2-4c8e-b56c-f802145fa077_Method">
    <vt:lpwstr>Privileged</vt:lpwstr>
  </property>
  <property fmtid="{D5CDD505-2E9C-101B-9397-08002B2CF9AE}" pid="11" name="MSIP_Label_f6b385a4-c4f2-4c8e-b56c-f802145fa077_Name">
    <vt:lpwstr>Internal</vt:lpwstr>
  </property>
  <property fmtid="{D5CDD505-2E9C-101B-9397-08002B2CF9AE}" pid="12" name="MSIP_Label_f6b385a4-c4f2-4c8e-b56c-f802145fa077_SiteId">
    <vt:lpwstr>f0780ff9-b2ea-4cc5-aac1-4c940bd78c8c</vt:lpwstr>
  </property>
  <property fmtid="{D5CDD505-2E9C-101B-9397-08002B2CF9AE}" pid="13" name="MSIP_Label_f6b385a4-c4f2-4c8e-b56c-f802145fa077_ActionId">
    <vt:lpwstr>1ec1ff83-026a-4498-82d0-0216b8d41f23</vt:lpwstr>
  </property>
  <property fmtid="{D5CDD505-2E9C-101B-9397-08002B2CF9AE}" pid="14" name="MSIP_Label_f6b385a4-c4f2-4c8e-b56c-f802145fa077_ContentBits">
    <vt:lpwstr>2</vt:lpwstr>
  </property>
</Properties>
</file>