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drawings/drawing1.xml" ContentType="application/vnd.openxmlformats-officedocument.drawing+xml"/>
  <Override PartName="/xl/drawings/drawing2.xml" ContentType="application/vnd.openxmlformats-officedocument.drawing+xml"/>
  <Override PartName="/xl/comments1.xml" ContentType="application/vnd.openxmlformats-officedocument.spreadsheetml.comments+xml"/>
  <Override PartName="/xl/drawings/drawing3.xml" ContentType="application/vnd.openxmlformats-officedocument.drawing+xml"/>
  <Override PartName="/xl/comments2.xml" ContentType="application/vnd.openxmlformats-officedocument.spreadsheetml.comments+xml"/>
  <Override PartName="/xl/drawings/drawing4.xml" ContentType="application/vnd.openxmlformats-officedocument.drawing+xml"/>
  <Override PartName="/xl/comments3.xml" ContentType="application/vnd.openxmlformats-officedocument.spreadsheetml.comments+xml"/>
  <Override PartName="/xl/drawings/drawing5.xml" ContentType="application/vnd.openxmlformats-officedocument.drawing+xml"/>
  <Override PartName="/xl/comments4.xml" ContentType="application/vnd.openxmlformats-officedocument.spreadsheetml.comments+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comments5.xml" ContentType="application/vnd.openxmlformats-officedocument.spreadsheetml.comments+xml"/>
  <Override PartName="/xl/drawings/drawing9.xml" ContentType="application/vnd.openxmlformats-officedocument.drawing+xml"/>
  <Override PartName="/xl/comments6.xml" ContentType="application/vnd.openxmlformats-officedocument.spreadsheetml.comments+xml"/>
  <Override PartName="/xl/drawings/drawing10.xml" ContentType="application/vnd.openxmlformats-officedocument.drawing+xml"/>
  <Override PartName="/xl/drawings/drawing1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codeName="ThisWorkbook"/>
  <mc:AlternateContent xmlns:mc="http://schemas.openxmlformats.org/markup-compatibility/2006">
    <mc:Choice Requires="x15">
      <x15ac:absPath xmlns:x15ac="http://schemas.microsoft.com/office/spreadsheetml/2010/11/ac" url="J:\TEMP\Working Folders\Samantha (working)\10 Public Website and Research\Public Website\9.2.26 Zips\"/>
    </mc:Choice>
  </mc:AlternateContent>
  <xr:revisionPtr revIDLastSave="0" documentId="13_ncr:1_{A464C7D6-2AD0-4009-9447-AB316B3F21EC}" xr6:coauthVersionLast="47" xr6:coauthVersionMax="47" xr10:uidLastSave="{00000000-0000-0000-0000-000000000000}"/>
  <workbookProtection workbookAlgorithmName="SHA-512" workbookHashValue="QhHsQBfIq0OTeXFV3jM/WkO0v8sH3zYB1rMsNSaGgIq/7tYAfCNHiwak3/4RUq16ioJXyLhJCGTgEBNXsfZ4lg==" workbookSaltValue="4lb2EklM8mLnkCvj3yTibw==" workbookSpinCount="100000" lockStructure="1"/>
  <bookViews>
    <workbookView xWindow="-110" yWindow="-110" windowWidth="38620" windowHeight="21100" tabRatio="919" firstSheet="1" activeTab="1" xr2:uid="{00000000-000D-0000-FFFF-FFFF00000000}"/>
  </bookViews>
  <sheets>
    <sheet name="Log" sheetId="22" state="hidden" r:id="rId1"/>
    <sheet name="Workbook Instructions and Notes" sheetId="18" r:id="rId2"/>
    <sheet name="Rent Roll" sheetId="11" r:id="rId3"/>
    <sheet name="Rent Roll Summary" sheetId="10" r:id="rId4"/>
    <sheet name="Uses of Funds" sheetId="14" r:id="rId5"/>
    <sheet name="Sources of Funds" sheetId="15" r:id="rId6"/>
    <sheet name="Year 1 Operating Pro Forma" sheetId="9" r:id="rId7"/>
    <sheet name="15-Year Operating Pro Forma" sheetId="12" r:id="rId8"/>
    <sheet name="15-Year Commercial Op Pro Forma" sheetId="21" r:id="rId9"/>
    <sheet name="AHP Benchmarks" sheetId="16" r:id="rId10"/>
    <sheet name="Cost Estimates by City Zip" sheetId="24" r:id="rId11"/>
    <sheet name="Subsidy Per Unit Score" sheetId="17" state="hidden" r:id="rId12"/>
  </sheets>
  <externalReferences>
    <externalReference r:id="rId13"/>
    <externalReference r:id="rId14"/>
  </externalReferences>
  <definedNames>
    <definedName name="_A66500">'Rent Roll Summary'!$A$68</definedName>
    <definedName name="_xlnm._FilterDatabase" localSheetId="10" hidden="1">'Cost Estimates by City Zip'!$A$13:$K$21</definedName>
    <definedName name="_xlnm._FilterDatabase" localSheetId="0" hidden="1">Log!$A$7:$F$7</definedName>
    <definedName name="COMPARISON_DEFAULT_STATUS">'[1]AHP Application Comparison'!$M$3</definedName>
    <definedName name="COMPARISON_LAST_RUN">'[1]AHP Application Comparison'!$M$2</definedName>
    <definedName name="_xlnm.Print_Area" localSheetId="7">'15-Year Operating Pro Forma'!$A$1:$R$55</definedName>
    <definedName name="_xlnm.Print_Area" localSheetId="9">'AHP Benchmarks'!$A$1:$F$43</definedName>
    <definedName name="_xlnm.Print_Area" localSheetId="10">#REF!</definedName>
    <definedName name="_xlnm.Print_Area" localSheetId="2">'Rent Roll'!$A$1:$U$72</definedName>
    <definedName name="_xlnm.Print_Area" localSheetId="3">'Rent Roll Summary'!$A$1:$M$45</definedName>
    <definedName name="_xlnm.Print_Area" localSheetId="5">'Sources of Funds'!$A$1:$J$56</definedName>
    <definedName name="_xlnm.Print_Area" localSheetId="4">'Uses of Funds'!$A$1:$J$98</definedName>
    <definedName name="_xlnm.Print_Area" localSheetId="1">'Workbook Instructions and Notes'!$A$1:$J$79</definedName>
    <definedName name="_xlnm.Print_Area">#REF!</definedName>
    <definedName name="PRINT_AREA_MI" localSheetId="10">#REF!</definedName>
    <definedName name="PRINT_AREA_MI">#REF!</definedName>
    <definedName name="_xlnm.Print_Titles" localSheetId="7">'15-Year Operating Pro Forma'!$A:$C</definedName>
    <definedName name="_xlnm.Print_Titles" localSheetId="9">'AHP Benchmarks'!$1:$7</definedName>
    <definedName name="_xlnm.Print_Titles" localSheetId="2">'Rent Roll'!$1:$11</definedName>
    <definedName name="_xlnm.Print_Titles" localSheetId="4">'Uses of Funds'!$1:$8</definedName>
    <definedName name="RSMeans">'[2]Sources &amp; Uses of Funds'!$T$9:$T$11</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E11" i="17" l="1"/>
  <c r="E10" i="17"/>
  <c r="L23" i="17"/>
  <c r="E14" i="17" s="1"/>
  <c r="B23" i="16" l="1"/>
  <c r="D17" i="16"/>
  <c r="E16" i="16"/>
  <c r="D22" i="16"/>
  <c r="E34" i="16"/>
  <c r="E38" i="16"/>
  <c r="B49" i="16"/>
  <c r="B48" i="16"/>
  <c r="B47" i="16"/>
  <c r="B46" i="16"/>
  <c r="B38" i="16"/>
  <c r="B34" i="16"/>
  <c r="B31" i="16"/>
  <c r="B21" i="16"/>
  <c r="B16" i="16"/>
  <c r="B9" i="16"/>
  <c r="E21" i="16"/>
  <c r="E46" i="16"/>
  <c r="E31" i="16"/>
  <c r="A2" i="16"/>
  <c r="B4" i="16"/>
  <c r="F4" i="16"/>
  <c r="H10" i="16"/>
  <c r="H11" i="16"/>
  <c r="H39" i="16"/>
  <c r="D50" i="12"/>
  <c r="B50" i="12"/>
  <c r="D49" i="12"/>
  <c r="B49" i="12"/>
  <c r="D51" i="9"/>
  <c r="G50" i="9"/>
  <c r="F50" i="9"/>
  <c r="G49" i="9"/>
  <c r="F49" i="9"/>
  <c r="E6" i="9"/>
  <c r="D6" i="9"/>
  <c r="D5" i="15"/>
  <c r="C5" i="15"/>
  <c r="S14" i="11"/>
  <c r="S15" i="11"/>
  <c r="S16" i="11"/>
  <c r="S17" i="11"/>
  <c r="S18" i="11"/>
  <c r="S19" i="11"/>
  <c r="S20" i="11"/>
  <c r="S21" i="11"/>
  <c r="S22" i="11"/>
  <c r="S23" i="11"/>
  <c r="S24" i="11"/>
  <c r="S25" i="11"/>
  <c r="S26" i="11"/>
  <c r="S27" i="11"/>
  <c r="S28" i="11"/>
  <c r="S29" i="11"/>
  <c r="S30" i="11"/>
  <c r="S31" i="11"/>
  <c r="S32" i="11"/>
  <c r="S33" i="11"/>
  <c r="S34" i="11"/>
  <c r="S35" i="11"/>
  <c r="S36" i="11"/>
  <c r="S37" i="11"/>
  <c r="S38" i="11"/>
  <c r="S39" i="11"/>
  <c r="S40" i="11"/>
  <c r="S41" i="11"/>
  <c r="S42" i="11"/>
  <c r="S43" i="11"/>
  <c r="S44" i="11"/>
  <c r="S45" i="11"/>
  <c r="S46" i="11"/>
  <c r="S47" i="11"/>
  <c r="S48" i="11"/>
  <c r="S49" i="11"/>
  <c r="S50" i="11"/>
  <c r="S51" i="11"/>
  <c r="S52" i="11"/>
  <c r="S53" i="11"/>
  <c r="S54" i="11"/>
  <c r="S55" i="11"/>
  <c r="S56" i="11"/>
  <c r="S57" i="11"/>
  <c r="S58" i="11"/>
  <c r="S59" i="11"/>
  <c r="S60" i="11"/>
  <c r="S61" i="11"/>
  <c r="S62" i="11"/>
  <c r="S63" i="11"/>
  <c r="S64" i="11"/>
  <c r="S65" i="11"/>
  <c r="S66" i="11"/>
  <c r="S67" i="11"/>
  <c r="S68" i="11"/>
  <c r="S69" i="11"/>
  <c r="S70" i="11"/>
  <c r="S71" i="11"/>
  <c r="S72" i="11"/>
  <c r="S73" i="11"/>
  <c r="S74" i="11"/>
  <c r="S75" i="11"/>
  <c r="S76" i="11"/>
  <c r="S77" i="11"/>
  <c r="S78" i="11"/>
  <c r="S79" i="11"/>
  <c r="S80" i="11"/>
  <c r="S81" i="11"/>
  <c r="S82" i="11"/>
  <c r="S83" i="11"/>
  <c r="S84" i="11"/>
  <c r="S85" i="11"/>
  <c r="S86" i="11"/>
  <c r="S87" i="11"/>
  <c r="S88" i="11"/>
  <c r="S89" i="11"/>
  <c r="S90" i="11"/>
  <c r="S91" i="11"/>
  <c r="S92" i="11"/>
  <c r="S93" i="11"/>
  <c r="S94" i="11"/>
  <c r="S95" i="11"/>
  <c r="S96" i="11"/>
  <c r="S97" i="11"/>
  <c r="S98" i="11"/>
  <c r="S99" i="11"/>
  <c r="S100" i="11"/>
  <c r="S101" i="11"/>
  <c r="S102" i="11"/>
  <c r="S103" i="11"/>
  <c r="S104" i="11"/>
  <c r="S105" i="11"/>
  <c r="S106" i="11"/>
  <c r="S107" i="11"/>
  <c r="S108" i="11"/>
  <c r="S109" i="11"/>
  <c r="S110" i="11"/>
  <c r="S111" i="11"/>
  <c r="S112" i="11"/>
  <c r="S113" i="11"/>
  <c r="S114" i="11"/>
  <c r="S115" i="11"/>
  <c r="S116" i="11"/>
  <c r="S117" i="11"/>
  <c r="S118" i="11"/>
  <c r="S119" i="11"/>
  <c r="S120" i="11"/>
  <c r="S121" i="11"/>
  <c r="S122" i="11"/>
  <c r="S123" i="11"/>
  <c r="S124" i="11"/>
  <c r="S125" i="11"/>
  <c r="S126" i="11"/>
  <c r="S127" i="11"/>
  <c r="S128" i="11"/>
  <c r="S129" i="11"/>
  <c r="S130" i="11"/>
  <c r="S131" i="11"/>
  <c r="S132" i="11"/>
  <c r="S133" i="11"/>
  <c r="S134" i="11"/>
  <c r="S135" i="11"/>
  <c r="S136" i="11"/>
  <c r="S137" i="11"/>
  <c r="S138" i="11"/>
  <c r="S139" i="11"/>
  <c r="S140" i="11"/>
  <c r="S141" i="11"/>
  <c r="S142" i="11"/>
  <c r="S143" i="11"/>
  <c r="S144" i="11"/>
  <c r="S145" i="11"/>
  <c r="S146" i="11"/>
  <c r="S147" i="11"/>
  <c r="S148" i="11"/>
  <c r="S149" i="11"/>
  <c r="S150" i="11"/>
  <c r="S151" i="11"/>
  <c r="S152" i="11"/>
  <c r="S153" i="11"/>
  <c r="S154" i="11"/>
  <c r="S155" i="11"/>
  <c r="S156" i="11"/>
  <c r="S157" i="11"/>
  <c r="S158" i="11"/>
  <c r="S159" i="11"/>
  <c r="S160" i="11"/>
  <c r="S161" i="11"/>
  <c r="S162" i="11"/>
  <c r="S163" i="11"/>
  <c r="S164" i="11"/>
  <c r="S165" i="11"/>
  <c r="S166" i="11"/>
  <c r="S167" i="11"/>
  <c r="S168" i="11"/>
  <c r="S169" i="11"/>
  <c r="S170" i="11"/>
  <c r="S171" i="11"/>
  <c r="S172" i="11"/>
  <c r="S173" i="11"/>
  <c r="S174" i="11"/>
  <c r="S175" i="11"/>
  <c r="S176" i="11"/>
  <c r="S177" i="11"/>
  <c r="S178" i="11"/>
  <c r="S179" i="11"/>
  <c r="S180" i="11"/>
  <c r="S181" i="11"/>
  <c r="S182" i="11"/>
  <c r="S183" i="11"/>
  <c r="S184" i="11"/>
  <c r="S185" i="11"/>
  <c r="S186" i="11"/>
  <c r="S187" i="11"/>
  <c r="S188" i="11"/>
  <c r="S189" i="11"/>
  <c r="S190" i="11"/>
  <c r="S191" i="11"/>
  <c r="S192" i="11"/>
  <c r="S193" i="11"/>
  <c r="S194" i="11"/>
  <c r="S195" i="11"/>
  <c r="S196" i="11"/>
  <c r="S197" i="11"/>
  <c r="S198" i="11"/>
  <c r="S199" i="11"/>
  <c r="S200" i="11"/>
  <c r="S201" i="11"/>
  <c r="S202" i="11"/>
  <c r="S203" i="11"/>
  <c r="S204" i="11"/>
  <c r="S205" i="11"/>
  <c r="S206" i="11"/>
  <c r="S207" i="11"/>
  <c r="S208" i="11"/>
  <c r="S209" i="11"/>
  <c r="S210" i="11"/>
  <c r="S211" i="11"/>
  <c r="S212" i="11"/>
  <c r="S213" i="11"/>
  <c r="S214" i="11"/>
  <c r="S215" i="11"/>
  <c r="S216" i="11"/>
  <c r="S217" i="11"/>
  <c r="S218" i="11"/>
  <c r="S219" i="11"/>
  <c r="S220" i="11"/>
  <c r="S221" i="11"/>
  <c r="S222" i="11"/>
  <c r="S223" i="11"/>
  <c r="S224" i="11"/>
  <c r="S225" i="11"/>
  <c r="S226" i="11"/>
  <c r="S227" i="11"/>
  <c r="S228" i="11"/>
  <c r="S229" i="11"/>
  <c r="S230" i="11"/>
  <c r="S231" i="11"/>
  <c r="S232" i="11"/>
  <c r="S233" i="11"/>
  <c r="S234" i="11"/>
  <c r="S235" i="11"/>
  <c r="S236" i="11"/>
  <c r="S237" i="11"/>
  <c r="S238" i="11"/>
  <c r="S239" i="11"/>
  <c r="S240" i="11"/>
  <c r="S241" i="11"/>
  <c r="S242" i="11"/>
  <c r="S243" i="11"/>
  <c r="S244" i="11"/>
  <c r="S245" i="11"/>
  <c r="S246" i="11"/>
  <c r="S247" i="11"/>
  <c r="S248" i="11"/>
  <c r="S249" i="11"/>
  <c r="S250" i="11"/>
  <c r="S251" i="11"/>
  <c r="S252" i="11"/>
  <c r="S253" i="11"/>
  <c r="S254" i="11"/>
  <c r="S255" i="11"/>
  <c r="S256" i="11"/>
  <c r="S257" i="11"/>
  <c r="S258" i="11"/>
  <c r="S259" i="11"/>
  <c r="S260" i="11"/>
  <c r="S261" i="11"/>
  <c r="S262" i="11"/>
  <c r="S263" i="11"/>
  <c r="S264" i="11"/>
  <c r="S265" i="11"/>
  <c r="S266" i="11"/>
  <c r="S267" i="11"/>
  <c r="S268" i="11"/>
  <c r="S269" i="11"/>
  <c r="S270" i="11"/>
  <c r="S271" i="11"/>
  <c r="S272" i="11"/>
  <c r="S273" i="11"/>
  <c r="S274" i="11"/>
  <c r="S275" i="11"/>
  <c r="S276" i="11"/>
  <c r="S277" i="11"/>
  <c r="S278" i="11"/>
  <c r="S279" i="11"/>
  <c r="S280" i="11"/>
  <c r="S281" i="11"/>
  <c r="S282" i="11"/>
  <c r="S283" i="11"/>
  <c r="S284" i="11"/>
  <c r="S285" i="11"/>
  <c r="S286" i="11"/>
  <c r="S287" i="11"/>
  <c r="S288" i="11"/>
  <c r="S289" i="11"/>
  <c r="S290" i="11"/>
  <c r="S291" i="11"/>
  <c r="S292" i="11"/>
  <c r="S293" i="11"/>
  <c r="S294" i="11"/>
  <c r="S295" i="11"/>
  <c r="S296" i="11"/>
  <c r="S297" i="11"/>
  <c r="S298" i="11"/>
  <c r="S299" i="11"/>
  <c r="S300" i="11"/>
  <c r="S301" i="11"/>
  <c r="S302" i="11"/>
  <c r="S303" i="11"/>
  <c r="S304" i="11"/>
  <c r="S305" i="11"/>
  <c r="S306" i="11"/>
  <c r="S307" i="11"/>
  <c r="S308" i="11"/>
  <c r="S309" i="11"/>
  <c r="S310" i="11"/>
  <c r="S311" i="11"/>
  <c r="S312" i="11"/>
  <c r="S313" i="11"/>
  <c r="S314" i="11"/>
  <c r="S315" i="11"/>
  <c r="S316" i="11"/>
  <c r="S317" i="11"/>
  <c r="S318" i="11"/>
  <c r="S319" i="11"/>
  <c r="S320" i="11"/>
  <c r="S321" i="11"/>
  <c r="S322" i="11"/>
  <c r="S323" i="11"/>
  <c r="S324" i="11"/>
  <c r="S325" i="11"/>
  <c r="S326" i="11"/>
  <c r="S327" i="11"/>
  <c r="S328" i="11"/>
  <c r="S329" i="11"/>
  <c r="S330" i="11"/>
  <c r="S331" i="11"/>
  <c r="S332" i="11"/>
  <c r="S333" i="11"/>
  <c r="S334" i="11"/>
  <c r="S335" i="11"/>
  <c r="S336" i="11"/>
  <c r="S337" i="11"/>
  <c r="S338" i="11"/>
  <c r="S339" i="11"/>
  <c r="S340" i="11"/>
  <c r="S341" i="11"/>
  <c r="S342" i="11"/>
  <c r="S343" i="11"/>
  <c r="S344" i="11"/>
  <c r="S345" i="11"/>
  <c r="S346" i="11"/>
  <c r="S347" i="11"/>
  <c r="S348" i="11"/>
  <c r="S349" i="11"/>
  <c r="S350" i="11"/>
  <c r="S351" i="11"/>
  <c r="S352" i="11"/>
  <c r="S353" i="11"/>
  <c r="S354" i="11"/>
  <c r="S355" i="11"/>
  <c r="S356" i="11"/>
  <c r="S357" i="11"/>
  <c r="S358" i="11"/>
  <c r="S359" i="11"/>
  <c r="S360" i="11"/>
  <c r="S361" i="11"/>
  <c r="S362" i="11"/>
  <c r="S363" i="11"/>
  <c r="S364" i="11"/>
  <c r="S365" i="11"/>
  <c r="S366" i="11"/>
  <c r="S367" i="11"/>
  <c r="S368" i="11"/>
  <c r="S369" i="11"/>
  <c r="S370" i="11"/>
  <c r="S371" i="11"/>
  <c r="S372" i="11"/>
  <c r="S373" i="11"/>
  <c r="S374" i="11"/>
  <c r="S375" i="11"/>
  <c r="S376" i="11"/>
  <c r="S377" i="11"/>
  <c r="S378" i="11"/>
  <c r="S379" i="11"/>
  <c r="S380" i="11"/>
  <c r="S381" i="11"/>
  <c r="S382" i="11"/>
  <c r="S383" i="11"/>
  <c r="S384" i="11"/>
  <c r="S385" i="11"/>
  <c r="S386" i="11"/>
  <c r="S387" i="11"/>
  <c r="S388" i="11"/>
  <c r="S389" i="11"/>
  <c r="S390" i="11"/>
  <c r="S391" i="11"/>
  <c r="S392" i="11"/>
  <c r="S393" i="11"/>
  <c r="S394" i="11"/>
  <c r="S395" i="11"/>
  <c r="S396" i="11"/>
  <c r="S397" i="11"/>
  <c r="S398" i="11"/>
  <c r="S399" i="11"/>
  <c r="S400" i="11"/>
  <c r="S401" i="11"/>
  <c r="S402" i="11"/>
  <c r="S403" i="11"/>
  <c r="S404" i="11"/>
  <c r="S405" i="11"/>
  <c r="S406" i="11"/>
  <c r="S407" i="11"/>
  <c r="S408" i="11"/>
  <c r="S409" i="11"/>
  <c r="S410" i="11"/>
  <c r="S411" i="11"/>
  <c r="S412" i="11"/>
  <c r="S413" i="11"/>
  <c r="S414" i="11"/>
  <c r="S415" i="11"/>
  <c r="S416" i="11"/>
  <c r="S417" i="11"/>
  <c r="S418" i="11"/>
  <c r="S419" i="11"/>
  <c r="S420" i="11"/>
  <c r="S421" i="11"/>
  <c r="S422" i="11"/>
  <c r="S423" i="11"/>
  <c r="S424" i="11"/>
  <c r="S425" i="11"/>
  <c r="S426" i="11"/>
  <c r="S427" i="11"/>
  <c r="S428" i="11"/>
  <c r="S429" i="11"/>
  <c r="S430" i="11"/>
  <c r="S431" i="11"/>
  <c r="S432" i="11"/>
  <c r="S433" i="11"/>
  <c r="S434" i="11"/>
  <c r="S435" i="11"/>
  <c r="S436" i="11"/>
  <c r="S437" i="11"/>
  <c r="S438" i="11"/>
  <c r="S439" i="11"/>
  <c r="S440" i="11"/>
  <c r="S441" i="11"/>
  <c r="S442" i="11"/>
  <c r="S443" i="11"/>
  <c r="S444" i="11"/>
  <c r="S445" i="11"/>
  <c r="S446" i="11"/>
  <c r="S447" i="11"/>
  <c r="S448" i="11"/>
  <c r="S449" i="11"/>
  <c r="S450" i="11"/>
  <c r="S451" i="11"/>
  <c r="S452" i="11"/>
  <c r="S453" i="11"/>
  <c r="S454" i="11"/>
  <c r="S455" i="11"/>
  <c r="S456" i="11"/>
  <c r="S457" i="11"/>
  <c r="S458" i="11"/>
  <c r="S459" i="11"/>
  <c r="S460" i="11"/>
  <c r="S461" i="11"/>
  <c r="S462" i="11"/>
  <c r="S463" i="11"/>
  <c r="S464" i="11"/>
  <c r="S465" i="11"/>
  <c r="S466" i="11"/>
  <c r="S467" i="11"/>
  <c r="S468" i="11"/>
  <c r="S469" i="11"/>
  <c r="S470" i="11"/>
  <c r="S471" i="11"/>
  <c r="S472" i="11"/>
  <c r="S473" i="11"/>
  <c r="S474" i="11"/>
  <c r="S475" i="11"/>
  <c r="S476" i="11"/>
  <c r="S477" i="11"/>
  <c r="S478" i="11"/>
  <c r="S479" i="11"/>
  <c r="S480" i="11"/>
  <c r="S481" i="11"/>
  <c r="S482" i="11"/>
  <c r="S483" i="11"/>
  <c r="S484" i="11"/>
  <c r="S485" i="11"/>
  <c r="S486" i="11"/>
  <c r="S487" i="11"/>
  <c r="S488" i="11"/>
  <c r="S489" i="11"/>
  <c r="S490" i="11"/>
  <c r="S491" i="11"/>
  <c r="S492" i="11"/>
  <c r="S493" i="11"/>
  <c r="S494" i="11"/>
  <c r="S495" i="11"/>
  <c r="S496" i="11"/>
  <c r="S497" i="11"/>
  <c r="S498" i="11"/>
  <c r="S499" i="11"/>
  <c r="S500" i="11"/>
  <c r="S501" i="11"/>
  <c r="S502" i="11"/>
  <c r="S503" i="11"/>
  <c r="S504" i="11"/>
  <c r="S505" i="11"/>
  <c r="S506" i="11"/>
  <c r="S507" i="11"/>
  <c r="S508" i="11"/>
  <c r="S509" i="11"/>
  <c r="S510" i="11"/>
  <c r="S511" i="11"/>
  <c r="S512" i="11"/>
  <c r="S13" i="11"/>
  <c r="D11" i="16" l="1"/>
  <c r="D39" i="9" l="1"/>
  <c r="D38" i="9"/>
  <c r="D37" i="12" l="1"/>
  <c r="F37" i="9"/>
  <c r="G37" i="9"/>
  <c r="H5" i="17" l="1" a="1"/>
  <c r="H5" i="17" s="1"/>
  <c r="L21" i="17"/>
  <c r="L22" i="17"/>
  <c r="L20" i="17"/>
  <c r="C5" i="17"/>
  <c r="E13" i="17" l="1"/>
  <c r="O19" i="10" l="1"/>
  <c r="C19" i="10" s="1"/>
  <c r="B6" i="10" l="1"/>
  <c r="B6" i="9" l="1"/>
  <c r="B5" i="15"/>
  <c r="B6" i="14"/>
  <c r="C22" i="10" l="1"/>
  <c r="AD262" i="11" l="1"/>
  <c r="AD261" i="11"/>
  <c r="E11" i="14" l="1"/>
  <c r="F11" i="14"/>
  <c r="AG13" i="11"/>
  <c r="AG14" i="11"/>
  <c r="AG15" i="11"/>
  <c r="AG16" i="11"/>
  <c r="AG17" i="11"/>
  <c r="AG18" i="11"/>
  <c r="AG19" i="11"/>
  <c r="AG20" i="11"/>
  <c r="AG21" i="11"/>
  <c r="AG22" i="11"/>
  <c r="AG23" i="11"/>
  <c r="AI23" i="11" s="1"/>
  <c r="AH23" i="11"/>
  <c r="AG24" i="11"/>
  <c r="AH24" i="11" s="1"/>
  <c r="AG25" i="11"/>
  <c r="AG26" i="11"/>
  <c r="AH26" i="11" s="1"/>
  <c r="AG27" i="11"/>
  <c r="AG28" i="11"/>
  <c r="AG29" i="11"/>
  <c r="AG30" i="11"/>
  <c r="AI30" i="11" s="1"/>
  <c r="AH30" i="11"/>
  <c r="AG31" i="11"/>
  <c r="AG32" i="11"/>
  <c r="AG33" i="11"/>
  <c r="AG34" i="11"/>
  <c r="AG35" i="11"/>
  <c r="AI35" i="11" s="1"/>
  <c r="AH35" i="11"/>
  <c r="AG36" i="11"/>
  <c r="AG37" i="11"/>
  <c r="AG38" i="11"/>
  <c r="AH38" i="11" s="1"/>
  <c r="AG39" i="11"/>
  <c r="AG40" i="11"/>
  <c r="AH40" i="11" s="1"/>
  <c r="AG41" i="11"/>
  <c r="AG42" i="11"/>
  <c r="AI42" i="11" s="1"/>
  <c r="AH42" i="11"/>
  <c r="AG43" i="11"/>
  <c r="AG44" i="11"/>
  <c r="AG45" i="11"/>
  <c r="AI45" i="11" s="1"/>
  <c r="AH45" i="11"/>
  <c r="AG46" i="11"/>
  <c r="AG47" i="11"/>
  <c r="AI47" i="11" s="1"/>
  <c r="AH47" i="11"/>
  <c r="AG48" i="11"/>
  <c r="AG49" i="11"/>
  <c r="AG50" i="11"/>
  <c r="AI50" i="11" s="1"/>
  <c r="AH50" i="11"/>
  <c r="AG51" i="11"/>
  <c r="AG52" i="11"/>
  <c r="AH52" i="11"/>
  <c r="AG53" i="11"/>
  <c r="AG54" i="11"/>
  <c r="AG55" i="11"/>
  <c r="AH55" i="11" s="1"/>
  <c r="AI55" i="11"/>
  <c r="AG56" i="11"/>
  <c r="AH56" i="11" s="1"/>
  <c r="AG57" i="11"/>
  <c r="AH57" i="11" s="1"/>
  <c r="AG58" i="11"/>
  <c r="AH58" i="11"/>
  <c r="AG59" i="11"/>
  <c r="AG60" i="11"/>
  <c r="AH60" i="11" s="1"/>
  <c r="AG61" i="11"/>
  <c r="AG62" i="11"/>
  <c r="AH62" i="11" s="1"/>
  <c r="AG63" i="11"/>
  <c r="AG64" i="11"/>
  <c r="AG65" i="11"/>
  <c r="AG66" i="11"/>
  <c r="AG67" i="11"/>
  <c r="AH67" i="11" s="1"/>
  <c r="AG68" i="11"/>
  <c r="AG69" i="11"/>
  <c r="AH69" i="11" s="1"/>
  <c r="AG70" i="11"/>
  <c r="AH70" i="11" s="1"/>
  <c r="AG71" i="11"/>
  <c r="AG72" i="11"/>
  <c r="AG73" i="11"/>
  <c r="AG74" i="11"/>
  <c r="AG75" i="11"/>
  <c r="AI75" i="11" s="1"/>
  <c r="AG76" i="11"/>
  <c r="AG77" i="11"/>
  <c r="AH77" i="11" s="1"/>
  <c r="AG78" i="11"/>
  <c r="AG79" i="11"/>
  <c r="AI79" i="11" s="1"/>
  <c r="AH79" i="11"/>
  <c r="AG80" i="11"/>
  <c r="AH80" i="11" s="1"/>
  <c r="AG81" i="11"/>
  <c r="AH81" i="11" s="1"/>
  <c r="AG82" i="11"/>
  <c r="AG83" i="11"/>
  <c r="AG84" i="11"/>
  <c r="AG85" i="11"/>
  <c r="AG86" i="11"/>
  <c r="AG87" i="11"/>
  <c r="AG88" i="11"/>
  <c r="AH88" i="11" s="1"/>
  <c r="AG89" i="11"/>
  <c r="AG90" i="11"/>
  <c r="AG91" i="11"/>
  <c r="AH91" i="11" s="1"/>
  <c r="AG92" i="11"/>
  <c r="AG93" i="11"/>
  <c r="AH93" i="11" s="1"/>
  <c r="AG94" i="11"/>
  <c r="AH94" i="11" s="1"/>
  <c r="AG95" i="11"/>
  <c r="AG96" i="11"/>
  <c r="AI96" i="11" s="1"/>
  <c r="AG97" i="11"/>
  <c r="AH97" i="11" s="1"/>
  <c r="AG98" i="11"/>
  <c r="AG99" i="11"/>
  <c r="AG100" i="11"/>
  <c r="AG101" i="11"/>
  <c r="AG102" i="11"/>
  <c r="AG103" i="11"/>
  <c r="AG104" i="11"/>
  <c r="AI104" i="11" s="1"/>
  <c r="AG105" i="11"/>
  <c r="AG106" i="11"/>
  <c r="AI106" i="11" s="1"/>
  <c r="AG107" i="11"/>
  <c r="AG108" i="11"/>
  <c r="AG109" i="11"/>
  <c r="AI109" i="11" s="1"/>
  <c r="AG110" i="11"/>
  <c r="AG111" i="11"/>
  <c r="AH111" i="11" s="1"/>
  <c r="AG112" i="11"/>
  <c r="AH112" i="11" s="1"/>
  <c r="AG113" i="11"/>
  <c r="AG114" i="11"/>
  <c r="AG115" i="11"/>
  <c r="AG116" i="11"/>
  <c r="AG117" i="11"/>
  <c r="AG118" i="11"/>
  <c r="AH118" i="11" s="1"/>
  <c r="AG119" i="11"/>
  <c r="AG120" i="11"/>
  <c r="AH120" i="11" s="1"/>
  <c r="AG121" i="11"/>
  <c r="AG122" i="11"/>
  <c r="AH122" i="11" s="1"/>
  <c r="AG123" i="11"/>
  <c r="AG124" i="11"/>
  <c r="AI124" i="11" s="1"/>
  <c r="AG125" i="11"/>
  <c r="AG126" i="11"/>
  <c r="AH126" i="11" s="1"/>
  <c r="AG127" i="11"/>
  <c r="AG128" i="11"/>
  <c r="AG129" i="11"/>
  <c r="AI129" i="11" s="1"/>
  <c r="AG130" i="11"/>
  <c r="AG131" i="11"/>
  <c r="AI131" i="11" s="1"/>
  <c r="AG132" i="11"/>
  <c r="AH132" i="11" s="1"/>
  <c r="AI24" i="11"/>
  <c r="AI26" i="11"/>
  <c r="AI40" i="11"/>
  <c r="AI52" i="11"/>
  <c r="AI58" i="11"/>
  <c r="AI60" i="11"/>
  <c r="AI81" i="11"/>
  <c r="AI93" i="11"/>
  <c r="AG512" i="11"/>
  <c r="AG511" i="11"/>
  <c r="AI511" i="11" s="1"/>
  <c r="AG510" i="11"/>
  <c r="AG509" i="11"/>
  <c r="AG508" i="11"/>
  <c r="AG507" i="11"/>
  <c r="AI507" i="11" s="1"/>
  <c r="AG506" i="11"/>
  <c r="AG505" i="11"/>
  <c r="AH505" i="11" s="1"/>
  <c r="AG504" i="11"/>
  <c r="AG503" i="11"/>
  <c r="AH503" i="11" s="1"/>
  <c r="AG502" i="11"/>
  <c r="AG501" i="11"/>
  <c r="AI501" i="11" s="1"/>
  <c r="AG500" i="11"/>
  <c r="AG499" i="11"/>
  <c r="AG498" i="11"/>
  <c r="AG497" i="11"/>
  <c r="AG496" i="11"/>
  <c r="AH496" i="11" s="1"/>
  <c r="AG495" i="11"/>
  <c r="AI495" i="11" s="1"/>
  <c r="AG494" i="11"/>
  <c r="AG493" i="11"/>
  <c r="AI493" i="11" s="1"/>
  <c r="AG492" i="11"/>
  <c r="AG491" i="11"/>
  <c r="AG490" i="11"/>
  <c r="AG489" i="11"/>
  <c r="AG488" i="11"/>
  <c r="AG487" i="11"/>
  <c r="AG486" i="11"/>
  <c r="AG485" i="11"/>
  <c r="AG484" i="11"/>
  <c r="AH484" i="11" s="1"/>
  <c r="AG483" i="11"/>
  <c r="AG482" i="11"/>
  <c r="AG481" i="11"/>
  <c r="AI481" i="11" s="1"/>
  <c r="AG480" i="11"/>
  <c r="AG479" i="11"/>
  <c r="AH479" i="11" s="1"/>
  <c r="AG478" i="11"/>
  <c r="AG477" i="11"/>
  <c r="AG476" i="11"/>
  <c r="AI476" i="11" s="1"/>
  <c r="AG475" i="11"/>
  <c r="AG474" i="11"/>
  <c r="AG473" i="11"/>
  <c r="AH473" i="11" s="1"/>
  <c r="AG472" i="11"/>
  <c r="AI472" i="11" s="1"/>
  <c r="AG471" i="11"/>
  <c r="AI471" i="11" s="1"/>
  <c r="AG470" i="11"/>
  <c r="AG469" i="11"/>
  <c r="AH469" i="11" s="1"/>
  <c r="AG468" i="11"/>
  <c r="AG467" i="11"/>
  <c r="AH467" i="11" s="1"/>
  <c r="AG466" i="11"/>
  <c r="AG465" i="11"/>
  <c r="AG464" i="11"/>
  <c r="AG463" i="11"/>
  <c r="AH463" i="11" s="1"/>
  <c r="AG462" i="11"/>
  <c r="AG461" i="11"/>
  <c r="AG460" i="11"/>
  <c r="AG459" i="11"/>
  <c r="AI459" i="11" s="1"/>
  <c r="AG458" i="11"/>
  <c r="AG457" i="11"/>
  <c r="AI457" i="11" s="1"/>
  <c r="AG456" i="11"/>
  <c r="AI456" i="11" s="1"/>
  <c r="AG455" i="11"/>
  <c r="AI455" i="11" s="1"/>
  <c r="AG454" i="11"/>
  <c r="AG453" i="11"/>
  <c r="AG452" i="11"/>
  <c r="AG451" i="11"/>
  <c r="AH451" i="11" s="1"/>
  <c r="AG450" i="11"/>
  <c r="AG449" i="11"/>
  <c r="AG448" i="11"/>
  <c r="AG447" i="11"/>
  <c r="AI447" i="11" s="1"/>
  <c r="AG446" i="11"/>
  <c r="AG445" i="11"/>
  <c r="AG444" i="11"/>
  <c r="AI444" i="11" s="1"/>
  <c r="AG443" i="11"/>
  <c r="AI443" i="11" s="1"/>
  <c r="AG442" i="11"/>
  <c r="AG441" i="11"/>
  <c r="AH441" i="11" s="1"/>
  <c r="AG440" i="11"/>
  <c r="AG439" i="11"/>
  <c r="AH439" i="11" s="1"/>
  <c r="AG438" i="11"/>
  <c r="AG437" i="11"/>
  <c r="AG436" i="11"/>
  <c r="AG435" i="11"/>
  <c r="AG434" i="11"/>
  <c r="AG433" i="11"/>
  <c r="AG432" i="11"/>
  <c r="AG431" i="11"/>
  <c r="AI431" i="11" s="1"/>
  <c r="AG430" i="11"/>
  <c r="AG429" i="11"/>
  <c r="AH429" i="11" s="1"/>
  <c r="AG428" i="11"/>
  <c r="AI428" i="11" s="1"/>
  <c r="AG427" i="11"/>
  <c r="AG426" i="11"/>
  <c r="AG425" i="11"/>
  <c r="AI425" i="11" s="1"/>
  <c r="AG424" i="11"/>
  <c r="AG423" i="11"/>
  <c r="AG422" i="11"/>
  <c r="AG421" i="11"/>
  <c r="AI421" i="11" s="1"/>
  <c r="AG420" i="11"/>
  <c r="AG419" i="11"/>
  <c r="AG418" i="11"/>
  <c r="AG417" i="11"/>
  <c r="AG416" i="11"/>
  <c r="AG415" i="11"/>
  <c r="AH415" i="11" s="1"/>
  <c r="AG414" i="11"/>
  <c r="AG413" i="11"/>
  <c r="AI413" i="11" s="1"/>
  <c r="AG412" i="11"/>
  <c r="AG411" i="11"/>
  <c r="AG410" i="11"/>
  <c r="AG409" i="11"/>
  <c r="AG408" i="11"/>
  <c r="AI408" i="11" s="1"/>
  <c r="AG407" i="11"/>
  <c r="AI407" i="11" s="1"/>
  <c r="AG406" i="11"/>
  <c r="AG405" i="11"/>
  <c r="AH405" i="11" s="1"/>
  <c r="AG404" i="11"/>
  <c r="AG403" i="11"/>
  <c r="AH403" i="11" s="1"/>
  <c r="AG402" i="11"/>
  <c r="AG401" i="11"/>
  <c r="AI401" i="11" s="1"/>
  <c r="AG400" i="11"/>
  <c r="AG399" i="11"/>
  <c r="AH399" i="11" s="1"/>
  <c r="AG398" i="11"/>
  <c r="AG397" i="11"/>
  <c r="AG396" i="11"/>
  <c r="AG395" i="11"/>
  <c r="AI395" i="11" s="1"/>
  <c r="AG394" i="11"/>
  <c r="AG393" i="11"/>
  <c r="AG392" i="11"/>
  <c r="AG391" i="11"/>
  <c r="AI391" i="11" s="1"/>
  <c r="AG390" i="11"/>
  <c r="AG389" i="11"/>
  <c r="AG388" i="11"/>
  <c r="AG387" i="11"/>
  <c r="AH387" i="11" s="1"/>
  <c r="AG386" i="11"/>
  <c r="AG385" i="11"/>
  <c r="AG384" i="11"/>
  <c r="AI384" i="11" s="1"/>
  <c r="AG383" i="11"/>
  <c r="AI383" i="11" s="1"/>
  <c r="AG382" i="11"/>
  <c r="AG381" i="11"/>
  <c r="AH381" i="11" s="1"/>
  <c r="AG380" i="11"/>
  <c r="AG379" i="11"/>
  <c r="AI379" i="11" s="1"/>
  <c r="AG378" i="11"/>
  <c r="AG377" i="11"/>
  <c r="AG376" i="11"/>
  <c r="AG375" i="11"/>
  <c r="AG374" i="11"/>
  <c r="AI374" i="11" s="1"/>
  <c r="AG373" i="11"/>
  <c r="AG372" i="11"/>
  <c r="AG371" i="11"/>
  <c r="AI371" i="11" s="1"/>
  <c r="AG370" i="11"/>
  <c r="AI370" i="11" s="1"/>
  <c r="AG369" i="11"/>
  <c r="AI369" i="11" s="1"/>
  <c r="AG368" i="11"/>
  <c r="AI368" i="11" s="1"/>
  <c r="AG367" i="11"/>
  <c r="AH367" i="11" s="1"/>
  <c r="AG366" i="11"/>
  <c r="AH366" i="11" s="1"/>
  <c r="AG365" i="11"/>
  <c r="AH365" i="11" s="1"/>
  <c r="AG364" i="11"/>
  <c r="AI364" i="11" s="1"/>
  <c r="AG363" i="11"/>
  <c r="AG362" i="11"/>
  <c r="AG361" i="11"/>
  <c r="AI361" i="11" s="1"/>
  <c r="AG360" i="11"/>
  <c r="AI360" i="11" s="1"/>
  <c r="AG359" i="11"/>
  <c r="AI359" i="11" s="1"/>
  <c r="AG358" i="11"/>
  <c r="AG357" i="11"/>
  <c r="AH357" i="11" s="1"/>
  <c r="AG356" i="11"/>
  <c r="AG355" i="11"/>
  <c r="AH355" i="11" s="1"/>
  <c r="AG354" i="11"/>
  <c r="AG353" i="11"/>
  <c r="AG352" i="11"/>
  <c r="AH352" i="11" s="1"/>
  <c r="AG351" i="11"/>
  <c r="AI351" i="11" s="1"/>
  <c r="AG350" i="11"/>
  <c r="AG349" i="11"/>
  <c r="AH349" i="11" s="1"/>
  <c r="AG348" i="11"/>
  <c r="AH348" i="11" s="1"/>
  <c r="AG347" i="11"/>
  <c r="AG346" i="11"/>
  <c r="AG345" i="11"/>
  <c r="AH345" i="11" s="1"/>
  <c r="AG344" i="11"/>
  <c r="AI344" i="11" s="1"/>
  <c r="AG343" i="11"/>
  <c r="AG342" i="11"/>
  <c r="AI342" i="11" s="1"/>
  <c r="AG341" i="11"/>
  <c r="AI341" i="11" s="1"/>
  <c r="AG340" i="11"/>
  <c r="AG339" i="11"/>
  <c r="AG338" i="11"/>
  <c r="AG337" i="11"/>
  <c r="AI337" i="11" s="1"/>
  <c r="AG336" i="11"/>
  <c r="AI336" i="11" s="1"/>
  <c r="AG335" i="11"/>
  <c r="AG334" i="11"/>
  <c r="AG333" i="11"/>
  <c r="AI333" i="11" s="1"/>
  <c r="AG332" i="11"/>
  <c r="AG331" i="11"/>
  <c r="AG330" i="11"/>
  <c r="AI330" i="11" s="1"/>
  <c r="AG329" i="11"/>
  <c r="AI329" i="11" s="1"/>
  <c r="AG328" i="11"/>
  <c r="AG327" i="11"/>
  <c r="AI327" i="11" s="1"/>
  <c r="AG326" i="11"/>
  <c r="AG325" i="11"/>
  <c r="AG324" i="11"/>
  <c r="AI324" i="11" s="1"/>
  <c r="AG323" i="11"/>
  <c r="AG322" i="11"/>
  <c r="AG321" i="11"/>
  <c r="AI321" i="11" s="1"/>
  <c r="AG320" i="11"/>
  <c r="AG319" i="11"/>
  <c r="AG318" i="11"/>
  <c r="AG317" i="11"/>
  <c r="AI317" i="11" s="1"/>
  <c r="AG316" i="11"/>
  <c r="AG315" i="11"/>
  <c r="AI315" i="11" s="1"/>
  <c r="AG314" i="11"/>
  <c r="AG313" i="11"/>
  <c r="AG312" i="11"/>
  <c r="AH312" i="11" s="1"/>
  <c r="AG311" i="11"/>
  <c r="AG310" i="11"/>
  <c r="AG309" i="11"/>
  <c r="AG308" i="11"/>
  <c r="AI308" i="11" s="1"/>
  <c r="AG307" i="11"/>
  <c r="AI307" i="11" s="1"/>
  <c r="AG306" i="11"/>
  <c r="AI306" i="11" s="1"/>
  <c r="AG305" i="11"/>
  <c r="AI305" i="11" s="1"/>
  <c r="AG304" i="11"/>
  <c r="AG303" i="11"/>
  <c r="AG302" i="11"/>
  <c r="AI302" i="11" s="1"/>
  <c r="AG301" i="11"/>
  <c r="AG300" i="11"/>
  <c r="AI300" i="11" s="1"/>
  <c r="AG299" i="11"/>
  <c r="AH299" i="11" s="1"/>
  <c r="AG298" i="11"/>
  <c r="AG297" i="11"/>
  <c r="AI297" i="11" s="1"/>
  <c r="AG296" i="11"/>
  <c r="AI296" i="11" s="1"/>
  <c r="AG295" i="11"/>
  <c r="AG294" i="11"/>
  <c r="AG293" i="11"/>
  <c r="AI293" i="11" s="1"/>
  <c r="AG292" i="11"/>
  <c r="AI292" i="11" s="1"/>
  <c r="AG291" i="11"/>
  <c r="AG290" i="11"/>
  <c r="AI290" i="11" s="1"/>
  <c r="AG289" i="11"/>
  <c r="AI289" i="11" s="1"/>
  <c r="AG288" i="11"/>
  <c r="AI288" i="11" s="1"/>
  <c r="AG287" i="11"/>
  <c r="AI287" i="11" s="1"/>
  <c r="AG286" i="11"/>
  <c r="AI286" i="11" s="1"/>
  <c r="AG285" i="11"/>
  <c r="AI285" i="11" s="1"/>
  <c r="AG284" i="11"/>
  <c r="AG283" i="11"/>
  <c r="AG282" i="11"/>
  <c r="AI282" i="11" s="1"/>
  <c r="AG281" i="11"/>
  <c r="AG280" i="11"/>
  <c r="AG279" i="11"/>
  <c r="AG278" i="11"/>
  <c r="AG277" i="11"/>
  <c r="AI277" i="11" s="1"/>
  <c r="AG276" i="11"/>
  <c r="AG275" i="11"/>
  <c r="AI275" i="11" s="1"/>
  <c r="AG274" i="11"/>
  <c r="AI274" i="11" s="1"/>
  <c r="AG273" i="11"/>
  <c r="AG272" i="11"/>
  <c r="AI272" i="11" s="1"/>
  <c r="AG271" i="11"/>
  <c r="AI271" i="11" s="1"/>
  <c r="AG270" i="11"/>
  <c r="AG269" i="11"/>
  <c r="AI269" i="11" s="1"/>
  <c r="AG268" i="11"/>
  <c r="AG267" i="11"/>
  <c r="AG266" i="11"/>
  <c r="AI266" i="11" s="1"/>
  <c r="AG265" i="11"/>
  <c r="AH265" i="11" s="1"/>
  <c r="AG264" i="11"/>
  <c r="AI264" i="11" s="1"/>
  <c r="AG263" i="11"/>
  <c r="AH263" i="11" s="1"/>
  <c r="AG262" i="11"/>
  <c r="AI262" i="11" s="1"/>
  <c r="AG261" i="11"/>
  <c r="AG260" i="11"/>
  <c r="AI260" i="11" s="1"/>
  <c r="AG259" i="11"/>
  <c r="AI259" i="11" s="1"/>
  <c r="AG258" i="11"/>
  <c r="AI258" i="11" s="1"/>
  <c r="AG257" i="11"/>
  <c r="AI257" i="11" s="1"/>
  <c r="AG256" i="11"/>
  <c r="AG255" i="11"/>
  <c r="AG254" i="11"/>
  <c r="AH254" i="11" s="1"/>
  <c r="AG253" i="11"/>
  <c r="AI253" i="11" s="1"/>
  <c r="AG252" i="11"/>
  <c r="AI252" i="11" s="1"/>
  <c r="AG251" i="11"/>
  <c r="AH251" i="11" s="1"/>
  <c r="AG250" i="11"/>
  <c r="AG249" i="11"/>
  <c r="AG248" i="11"/>
  <c r="AG247" i="11"/>
  <c r="AG246" i="11"/>
  <c r="AG245" i="11"/>
  <c r="AG244" i="11"/>
  <c r="AH244" i="11" s="1"/>
  <c r="AG243" i="11"/>
  <c r="AG242" i="11"/>
  <c r="AG241" i="11"/>
  <c r="AI241" i="11" s="1"/>
  <c r="AG240" i="11"/>
  <c r="AH240" i="11" s="1"/>
  <c r="AG239" i="11"/>
  <c r="AG238" i="11"/>
  <c r="AI238" i="11" s="1"/>
  <c r="AG237" i="11"/>
  <c r="AG236" i="11"/>
  <c r="AI236" i="11" s="1"/>
  <c r="AG235" i="11"/>
  <c r="AG234" i="11"/>
  <c r="AH234" i="11" s="1"/>
  <c r="AG233" i="11"/>
  <c r="AI233" i="11" s="1"/>
  <c r="AG232" i="11"/>
  <c r="AI232" i="11" s="1"/>
  <c r="AG231" i="11"/>
  <c r="AG230" i="11"/>
  <c r="AH230" i="11" s="1"/>
  <c r="AG229" i="11"/>
  <c r="AG228" i="11"/>
  <c r="AG227" i="11"/>
  <c r="AI227" i="11" s="1"/>
  <c r="AG226" i="11"/>
  <c r="AI226" i="11" s="1"/>
  <c r="AG225" i="11"/>
  <c r="AI225" i="11" s="1"/>
  <c r="AG224" i="11"/>
  <c r="AG223" i="11"/>
  <c r="AG222" i="11"/>
  <c r="AI222" i="11" s="1"/>
  <c r="AG221" i="11"/>
  <c r="AG220" i="11"/>
  <c r="AI220" i="11" s="1"/>
  <c r="AG219" i="11"/>
  <c r="AI219" i="11" s="1"/>
  <c r="AG218" i="11"/>
  <c r="AI218" i="11" s="1"/>
  <c r="AG217" i="11"/>
  <c r="AI217" i="11" s="1"/>
  <c r="AG216" i="11"/>
  <c r="AG215" i="11"/>
  <c r="AI215" i="11" s="1"/>
  <c r="AG214" i="11"/>
  <c r="AI214" i="11" s="1"/>
  <c r="AG213" i="11"/>
  <c r="AG212" i="11"/>
  <c r="AG211" i="11"/>
  <c r="AI211" i="11" s="1"/>
  <c r="AG210" i="11"/>
  <c r="AI210" i="11" s="1"/>
  <c r="AG209" i="11"/>
  <c r="AI209" i="11" s="1"/>
  <c r="AG208" i="11"/>
  <c r="AI208" i="11" s="1"/>
  <c r="AG207" i="11"/>
  <c r="AH207" i="11" s="1"/>
  <c r="AG206" i="11"/>
  <c r="AI206" i="11" s="1"/>
  <c r="AG205" i="11"/>
  <c r="AH205" i="11" s="1"/>
  <c r="AG204" i="11"/>
  <c r="AI204" i="11" s="1"/>
  <c r="AG203" i="11"/>
  <c r="AI203" i="11" s="1"/>
  <c r="AG202" i="11"/>
  <c r="AH202" i="11" s="1"/>
  <c r="AG201" i="11"/>
  <c r="AG200" i="11"/>
  <c r="AI200" i="11" s="1"/>
  <c r="AG199" i="11"/>
  <c r="AG198" i="11"/>
  <c r="AG197" i="11"/>
  <c r="AG196" i="11"/>
  <c r="AG195" i="11"/>
  <c r="AH195" i="11" s="1"/>
  <c r="AG194" i="11"/>
  <c r="AI194" i="11" s="1"/>
  <c r="AG193" i="11"/>
  <c r="AI193" i="11" s="1"/>
  <c r="AG192" i="11"/>
  <c r="AI192" i="11" s="1"/>
  <c r="AG191" i="11"/>
  <c r="AG190" i="11"/>
  <c r="AI190" i="11" s="1"/>
  <c r="AG189" i="11"/>
  <c r="AG188" i="11"/>
  <c r="AI188" i="11" s="1"/>
  <c r="AG187" i="11"/>
  <c r="AG186" i="11"/>
  <c r="AG185" i="11"/>
  <c r="AG184" i="11"/>
  <c r="AG183" i="11"/>
  <c r="AI183" i="11" s="1"/>
  <c r="AG182" i="11"/>
  <c r="AG181" i="11"/>
  <c r="AG180" i="11"/>
  <c r="AH180" i="11" s="1"/>
  <c r="AG179" i="11"/>
  <c r="AI179" i="11" s="1"/>
  <c r="AG178" i="11"/>
  <c r="AI178" i="11" s="1"/>
  <c r="AG177" i="11"/>
  <c r="AI177" i="11" s="1"/>
  <c r="AG176" i="11"/>
  <c r="AG175" i="11"/>
  <c r="AG174" i="11"/>
  <c r="AI174" i="11" s="1"/>
  <c r="AG173" i="11"/>
  <c r="AH173" i="11" s="1"/>
  <c r="AG172" i="11"/>
  <c r="AI172" i="11" s="1"/>
  <c r="AG171" i="11"/>
  <c r="AH171" i="11" s="1"/>
  <c r="AG170" i="11"/>
  <c r="AG169" i="11"/>
  <c r="AI169" i="11" s="1"/>
  <c r="AG168" i="11"/>
  <c r="AG167" i="11"/>
  <c r="AI167" i="11" s="1"/>
  <c r="AG166" i="11"/>
  <c r="AI166" i="11" s="1"/>
  <c r="AG165" i="11"/>
  <c r="AI165" i="11" s="1"/>
  <c r="AG164" i="11"/>
  <c r="AG163" i="11"/>
  <c r="AI163" i="11" s="1"/>
  <c r="AG162" i="11"/>
  <c r="AG161" i="11"/>
  <c r="AI161" i="11" s="1"/>
  <c r="AG160" i="11"/>
  <c r="AG159" i="11"/>
  <c r="AI159" i="11" s="1"/>
  <c r="AG158" i="11"/>
  <c r="AI158" i="11" s="1"/>
  <c r="AG157" i="11"/>
  <c r="AH157" i="11" s="1"/>
  <c r="AG156" i="11"/>
  <c r="AI156" i="11" s="1"/>
  <c r="AG155" i="11"/>
  <c r="AH155" i="11" s="1"/>
  <c r="AG154" i="11"/>
  <c r="AI154" i="11" s="1"/>
  <c r="AG153" i="11"/>
  <c r="AI153" i="11" s="1"/>
  <c r="AG152" i="11"/>
  <c r="AG151" i="11"/>
  <c r="AI151" i="11" s="1"/>
  <c r="AG150" i="11"/>
  <c r="AH150" i="11" s="1"/>
  <c r="AG149" i="11"/>
  <c r="AH149" i="11" s="1"/>
  <c r="AG148" i="11"/>
  <c r="AG147" i="11"/>
  <c r="AH147" i="11" s="1"/>
  <c r="AG146" i="11"/>
  <c r="AI146" i="11" s="1"/>
  <c r="AG145" i="11"/>
  <c r="AH145" i="11" s="1"/>
  <c r="AG144" i="11"/>
  <c r="AG143" i="11"/>
  <c r="AI143" i="11" s="1"/>
  <c r="AG142" i="11"/>
  <c r="AG141" i="11"/>
  <c r="AI141" i="11" s="1"/>
  <c r="AG140" i="11"/>
  <c r="AI140" i="11" s="1"/>
  <c r="AG139" i="11"/>
  <c r="AI139" i="11" s="1"/>
  <c r="AG138" i="11"/>
  <c r="AH138" i="11" s="1"/>
  <c r="AG137" i="11"/>
  <c r="AH137" i="11" s="1"/>
  <c r="AG136" i="11"/>
  <c r="AG135" i="11"/>
  <c r="AI135" i="11" s="1"/>
  <c r="AG134" i="11"/>
  <c r="AG133" i="11"/>
  <c r="AI133" i="11" s="1"/>
  <c r="AI150" i="11"/>
  <c r="AI202" i="11"/>
  <c r="AI251" i="11"/>
  <c r="AI278" i="11"/>
  <c r="AI312" i="11"/>
  <c r="AI323" i="11"/>
  <c r="AI345" i="11"/>
  <c r="AI469" i="11"/>
  <c r="AH146" i="11"/>
  <c r="AH158" i="11"/>
  <c r="AH167" i="11"/>
  <c r="AH178" i="11"/>
  <c r="AH194" i="11"/>
  <c r="AH253" i="11"/>
  <c r="AH258" i="11"/>
  <c r="AH269" i="11"/>
  <c r="AH278" i="11"/>
  <c r="AH323" i="11"/>
  <c r="AH330" i="11"/>
  <c r="AH341" i="11"/>
  <c r="AH359" i="11"/>
  <c r="AH425" i="11"/>
  <c r="AH447" i="11"/>
  <c r="AH493" i="11"/>
  <c r="H9" i="21"/>
  <c r="I9" i="21" s="1"/>
  <c r="J9" i="21" s="1"/>
  <c r="K9" i="21" s="1"/>
  <c r="L9" i="21" s="1"/>
  <c r="G32" i="9"/>
  <c r="H7" i="21"/>
  <c r="H8" i="21" s="1"/>
  <c r="G8" i="21"/>
  <c r="G11" i="21"/>
  <c r="M4" i="11"/>
  <c r="G5" i="12" s="1"/>
  <c r="A2" i="21"/>
  <c r="F4" i="21"/>
  <c r="C4" i="21"/>
  <c r="F34" i="21"/>
  <c r="F31" i="21"/>
  <c r="F11" i="21"/>
  <c r="H33" i="21"/>
  <c r="G34" i="21"/>
  <c r="G31" i="21"/>
  <c r="H30" i="21"/>
  <c r="I30" i="21" s="1"/>
  <c r="J30" i="21" s="1"/>
  <c r="K30" i="21" s="1"/>
  <c r="L30" i="21" s="1"/>
  <c r="M30" i="21" s="1"/>
  <c r="N30" i="21"/>
  <c r="O30" i="21" s="1"/>
  <c r="P30" i="21" s="1"/>
  <c r="Q30" i="21" s="1"/>
  <c r="R30" i="21" s="1"/>
  <c r="S30" i="21" s="1"/>
  <c r="T30" i="21" s="1"/>
  <c r="U30" i="21" s="1"/>
  <c r="H29" i="21"/>
  <c r="I29" i="21"/>
  <c r="J29" i="21" s="1"/>
  <c r="K29" i="21" s="1"/>
  <c r="L29" i="21" s="1"/>
  <c r="M29" i="21" s="1"/>
  <c r="N29" i="21"/>
  <c r="O29" i="21" s="1"/>
  <c r="P29" i="21" s="1"/>
  <c r="Q29" i="21" s="1"/>
  <c r="R29" i="21" s="1"/>
  <c r="S29" i="21" s="1"/>
  <c r="T29" i="21" s="1"/>
  <c r="U29" i="21" s="1"/>
  <c r="H28" i="21"/>
  <c r="I28" i="21" s="1"/>
  <c r="J28" i="21"/>
  <c r="K28" i="21"/>
  <c r="L28" i="21"/>
  <c r="M28" i="21" s="1"/>
  <c r="N28" i="21" s="1"/>
  <c r="O28" i="21"/>
  <c r="P28" i="21" s="1"/>
  <c r="Q28" i="21" s="1"/>
  <c r="R28" i="21" s="1"/>
  <c r="S28" i="21" s="1"/>
  <c r="T28" i="21" s="1"/>
  <c r="U28" i="21" s="1"/>
  <c r="H27" i="21"/>
  <c r="I27" i="21" s="1"/>
  <c r="J27" i="21" s="1"/>
  <c r="K27" i="21" s="1"/>
  <c r="L27" i="21" s="1"/>
  <c r="M27" i="21"/>
  <c r="N27" i="21"/>
  <c r="O27" i="21" s="1"/>
  <c r="P27" i="21" s="1"/>
  <c r="Q27" i="21" s="1"/>
  <c r="R27" i="21" s="1"/>
  <c r="S27" i="21" s="1"/>
  <c r="T27" i="21" s="1"/>
  <c r="U27" i="21" s="1"/>
  <c r="H26" i="21"/>
  <c r="I26" i="21" s="1"/>
  <c r="J26" i="21" s="1"/>
  <c r="K26" i="21" s="1"/>
  <c r="L26" i="21" s="1"/>
  <c r="M26" i="21" s="1"/>
  <c r="N26" i="21"/>
  <c r="O26" i="21"/>
  <c r="P26" i="21" s="1"/>
  <c r="Q26" i="21" s="1"/>
  <c r="R26" i="21" s="1"/>
  <c r="S26" i="21" s="1"/>
  <c r="T26" i="21" s="1"/>
  <c r="U26" i="21" s="1"/>
  <c r="H25" i="21"/>
  <c r="I25" i="21" s="1"/>
  <c r="J25" i="21" s="1"/>
  <c r="K25" i="21" s="1"/>
  <c r="L25" i="21" s="1"/>
  <c r="M25" i="21"/>
  <c r="N25" i="21" s="1"/>
  <c r="O25" i="21" s="1"/>
  <c r="P25" i="21"/>
  <c r="Q25" i="21" s="1"/>
  <c r="R25" i="21" s="1"/>
  <c r="S25" i="21" s="1"/>
  <c r="T25" i="21" s="1"/>
  <c r="U25" i="21" s="1"/>
  <c r="E25" i="21"/>
  <c r="H24" i="21"/>
  <c r="I24" i="21"/>
  <c r="J24" i="21"/>
  <c r="K24" i="21" s="1"/>
  <c r="L24" i="21" s="1"/>
  <c r="M24" i="21" s="1"/>
  <c r="N24" i="21" s="1"/>
  <c r="O24" i="21" s="1"/>
  <c r="P24" i="21" s="1"/>
  <c r="Q24" i="21" s="1"/>
  <c r="R24" i="21"/>
  <c r="S24" i="21" s="1"/>
  <c r="T24" i="21" s="1"/>
  <c r="U24" i="21" s="1"/>
  <c r="E24" i="21"/>
  <c r="H23" i="21"/>
  <c r="I23" i="21" s="1"/>
  <c r="J23" i="21" s="1"/>
  <c r="K23" i="21"/>
  <c r="L23" i="21" s="1"/>
  <c r="M23" i="21" s="1"/>
  <c r="N23" i="21" s="1"/>
  <c r="O23" i="21" s="1"/>
  <c r="P23" i="21"/>
  <c r="Q23" i="21" s="1"/>
  <c r="R23" i="21"/>
  <c r="S23" i="21" s="1"/>
  <c r="T23" i="21" s="1"/>
  <c r="U23" i="21" s="1"/>
  <c r="H22" i="21"/>
  <c r="I22" i="21"/>
  <c r="J22" i="21"/>
  <c r="K22" i="21" s="1"/>
  <c r="L22" i="21" s="1"/>
  <c r="M22" i="21" s="1"/>
  <c r="N22" i="21" s="1"/>
  <c r="O22" i="21" s="1"/>
  <c r="P22" i="21"/>
  <c r="Q22" i="21" s="1"/>
  <c r="R22" i="21" s="1"/>
  <c r="S22" i="21" s="1"/>
  <c r="T22" i="21" s="1"/>
  <c r="U22" i="21" s="1"/>
  <c r="H21" i="21"/>
  <c r="I21" i="21" s="1"/>
  <c r="J21" i="21"/>
  <c r="K21" i="21" s="1"/>
  <c r="L21" i="21" s="1"/>
  <c r="M21" i="21" s="1"/>
  <c r="N21" i="21" s="1"/>
  <c r="O21" i="21"/>
  <c r="P21" i="21" s="1"/>
  <c r="Q21" i="21" s="1"/>
  <c r="R21" i="21" s="1"/>
  <c r="S21" i="21" s="1"/>
  <c r="T21" i="21" s="1"/>
  <c r="U21" i="21" s="1"/>
  <c r="H20" i="21"/>
  <c r="I20" i="21"/>
  <c r="J20" i="21" s="1"/>
  <c r="K20" i="21" s="1"/>
  <c r="L20" i="21" s="1"/>
  <c r="M20" i="21" s="1"/>
  <c r="N20" i="21" s="1"/>
  <c r="O20" i="21" s="1"/>
  <c r="P20" i="21" s="1"/>
  <c r="Q20" i="21" s="1"/>
  <c r="R20" i="21" s="1"/>
  <c r="S20" i="21" s="1"/>
  <c r="T20" i="21" s="1"/>
  <c r="U20" i="21" s="1"/>
  <c r="H19" i="21"/>
  <c r="I19" i="21" s="1"/>
  <c r="J19" i="21"/>
  <c r="K19" i="21" s="1"/>
  <c r="L19" i="21" s="1"/>
  <c r="M19" i="21" s="1"/>
  <c r="N19" i="21" s="1"/>
  <c r="O19" i="21" s="1"/>
  <c r="P19" i="21" s="1"/>
  <c r="Q19" i="21" s="1"/>
  <c r="R19" i="21" s="1"/>
  <c r="S19" i="21" s="1"/>
  <c r="T19" i="21" s="1"/>
  <c r="U19" i="21" s="1"/>
  <c r="H18" i="21"/>
  <c r="I18" i="21" s="1"/>
  <c r="H17" i="21"/>
  <c r="I17" i="21" s="1"/>
  <c r="J17" i="21" s="1"/>
  <c r="K17" i="21" s="1"/>
  <c r="L17" i="21" s="1"/>
  <c r="M17" i="21" s="1"/>
  <c r="N17" i="21"/>
  <c r="O17" i="21" s="1"/>
  <c r="P17" i="21" s="1"/>
  <c r="Q17" i="21" s="1"/>
  <c r="R17" i="21" s="1"/>
  <c r="S17" i="21" s="1"/>
  <c r="T17" i="21" s="1"/>
  <c r="U17" i="21" s="1"/>
  <c r="H16" i="21"/>
  <c r="I16" i="21" s="1"/>
  <c r="J16" i="21" s="1"/>
  <c r="K16" i="21" s="1"/>
  <c r="L16" i="21" s="1"/>
  <c r="M16" i="21" s="1"/>
  <c r="N16" i="21" s="1"/>
  <c r="O16" i="21" s="1"/>
  <c r="P16" i="21" s="1"/>
  <c r="Q16" i="21" s="1"/>
  <c r="R16" i="21" s="1"/>
  <c r="S16" i="21" s="1"/>
  <c r="T16" i="21" s="1"/>
  <c r="U16" i="21" s="1"/>
  <c r="H15" i="21"/>
  <c r="I15" i="21" s="1"/>
  <c r="J15" i="21" s="1"/>
  <c r="K15" i="21" s="1"/>
  <c r="L15" i="21" s="1"/>
  <c r="M15" i="21" s="1"/>
  <c r="N15" i="21"/>
  <c r="O15" i="21" s="1"/>
  <c r="P15" i="21" s="1"/>
  <c r="Q15" i="21" s="1"/>
  <c r="R15" i="21" s="1"/>
  <c r="S15" i="21" s="1"/>
  <c r="T15" i="21" s="1"/>
  <c r="U15" i="21" s="1"/>
  <c r="H14" i="21"/>
  <c r="I14" i="21"/>
  <c r="J14" i="21"/>
  <c r="K14" i="21" s="1"/>
  <c r="L14" i="21"/>
  <c r="M14" i="21" s="1"/>
  <c r="N14" i="21"/>
  <c r="O14" i="21" s="1"/>
  <c r="P14" i="21" s="1"/>
  <c r="Q14" i="21" s="1"/>
  <c r="R14" i="21" s="1"/>
  <c r="S14" i="21" s="1"/>
  <c r="T14" i="21" s="1"/>
  <c r="U14" i="21" s="1"/>
  <c r="E14" i="21"/>
  <c r="H10" i="21"/>
  <c r="I10" i="21"/>
  <c r="J10" i="21" s="1"/>
  <c r="K10" i="21" s="1"/>
  <c r="L10" i="21" s="1"/>
  <c r="M10" i="21" s="1"/>
  <c r="N10" i="21" s="1"/>
  <c r="O10" i="21" s="1"/>
  <c r="P10" i="21" s="1"/>
  <c r="Q10" i="21" s="1"/>
  <c r="R10" i="21" s="1"/>
  <c r="S10" i="21" s="1"/>
  <c r="T10" i="21" s="1"/>
  <c r="U10" i="21" s="1"/>
  <c r="M9" i="21"/>
  <c r="N9" i="21" s="1"/>
  <c r="O9" i="21" s="1"/>
  <c r="P9" i="21" s="1"/>
  <c r="Q9" i="21" s="1"/>
  <c r="R9" i="21" s="1"/>
  <c r="S9" i="21" s="1"/>
  <c r="T9" i="21" s="1"/>
  <c r="U9" i="21" s="1"/>
  <c r="C41" i="15"/>
  <c r="C42" i="15" s="1"/>
  <c r="C31" i="15"/>
  <c r="D41" i="15"/>
  <c r="D42" i="15" s="1"/>
  <c r="D31" i="15"/>
  <c r="E51" i="15"/>
  <c r="D28" i="14"/>
  <c r="D5" i="10"/>
  <c r="D6" i="10"/>
  <c r="I6" i="10" s="1"/>
  <c r="D7" i="10"/>
  <c r="M7" i="10" s="1"/>
  <c r="D8" i="10"/>
  <c r="M8" i="10" s="1"/>
  <c r="D9" i="10"/>
  <c r="M9" i="10" s="1"/>
  <c r="D10" i="10"/>
  <c r="M10" i="10" s="1"/>
  <c r="D11" i="10"/>
  <c r="M11" i="10" s="1"/>
  <c r="D12" i="10"/>
  <c r="M12" i="10" s="1"/>
  <c r="D13" i="10"/>
  <c r="M13" i="10" s="1"/>
  <c r="D14" i="10"/>
  <c r="M14" i="10" s="1"/>
  <c r="B2" i="18"/>
  <c r="H26" i="17"/>
  <c r="D47" i="12"/>
  <c r="B47" i="12"/>
  <c r="G47" i="9"/>
  <c r="F47" i="9"/>
  <c r="F57" i="14"/>
  <c r="E57" i="14"/>
  <c r="F41" i="14"/>
  <c r="E41" i="14"/>
  <c r="F80" i="14"/>
  <c r="O18" i="10"/>
  <c r="O17" i="10"/>
  <c r="C21" i="10" s="1"/>
  <c r="O16" i="10"/>
  <c r="C18" i="10" s="1"/>
  <c r="A2" i="17"/>
  <c r="N2" i="12"/>
  <c r="B5" i="12"/>
  <c r="E5" i="12"/>
  <c r="C7" i="12"/>
  <c r="C10" i="12"/>
  <c r="D12" i="12"/>
  <c r="B13" i="12"/>
  <c r="D13" i="12"/>
  <c r="E13" i="12" s="1"/>
  <c r="F13" i="12" s="1"/>
  <c r="G13" i="12" s="1"/>
  <c r="H13" i="12" s="1"/>
  <c r="I13" i="12" s="1"/>
  <c r="J13" i="12" s="1"/>
  <c r="K13" i="12" s="1"/>
  <c r="L13" i="12" s="1"/>
  <c r="M13" i="12" s="1"/>
  <c r="N13" i="12" s="1"/>
  <c r="O13" i="12" s="1"/>
  <c r="P13" i="12" s="1"/>
  <c r="Q13" i="12" s="1"/>
  <c r="R13" i="12" s="1"/>
  <c r="B14" i="12"/>
  <c r="D14" i="12"/>
  <c r="C17" i="12"/>
  <c r="D18" i="12"/>
  <c r="D19" i="12"/>
  <c r="D20" i="12"/>
  <c r="D21" i="12"/>
  <c r="E21" i="12" s="1"/>
  <c r="F21" i="12" s="1"/>
  <c r="G21" i="12" s="1"/>
  <c r="H21" i="12" s="1"/>
  <c r="I21" i="12" s="1"/>
  <c r="J21" i="12" s="1"/>
  <c r="K21" i="12" s="1"/>
  <c r="L21" i="12" s="1"/>
  <c r="M21" i="12" s="1"/>
  <c r="N21" i="12" s="1"/>
  <c r="O21" i="12" s="1"/>
  <c r="P21" i="12" s="1"/>
  <c r="Q21" i="12" s="1"/>
  <c r="R21" i="12" s="1"/>
  <c r="D22" i="12"/>
  <c r="D23" i="12"/>
  <c r="D24" i="12"/>
  <c r="D25" i="12"/>
  <c r="E25" i="12" s="1"/>
  <c r="F25" i="12" s="1"/>
  <c r="G25" i="12" s="1"/>
  <c r="H25" i="12" s="1"/>
  <c r="I25" i="12" s="1"/>
  <c r="J25" i="12" s="1"/>
  <c r="K25" i="12" s="1"/>
  <c r="L25" i="12" s="1"/>
  <c r="M25" i="12" s="1"/>
  <c r="N25" i="12" s="1"/>
  <c r="O25" i="12" s="1"/>
  <c r="P25" i="12" s="1"/>
  <c r="Q25" i="12" s="1"/>
  <c r="R25" i="12" s="1"/>
  <c r="D26" i="12"/>
  <c r="D27" i="12"/>
  <c r="D28" i="12"/>
  <c r="D29" i="12"/>
  <c r="K29" i="12" s="1"/>
  <c r="D30" i="12"/>
  <c r="D31" i="12"/>
  <c r="D32" i="12"/>
  <c r="E32" i="12" s="1"/>
  <c r="F32" i="12" s="1"/>
  <c r="G32" i="12" s="1"/>
  <c r="H32" i="12" s="1"/>
  <c r="I32" i="12" s="1"/>
  <c r="J32" i="12" s="1"/>
  <c r="K32" i="12" s="1"/>
  <c r="L32" i="12" s="1"/>
  <c r="M32" i="12" s="1"/>
  <c r="N32" i="12" s="1"/>
  <c r="O32" i="12" s="1"/>
  <c r="P32" i="12" s="1"/>
  <c r="Q32" i="12" s="1"/>
  <c r="R32" i="12" s="1"/>
  <c r="B34" i="12"/>
  <c r="D34" i="12"/>
  <c r="B35" i="12"/>
  <c r="D35" i="12"/>
  <c r="B36" i="12"/>
  <c r="D36" i="12"/>
  <c r="B44" i="12"/>
  <c r="D44" i="12"/>
  <c r="B45" i="12"/>
  <c r="D45" i="12"/>
  <c r="B46" i="12"/>
  <c r="D46" i="12"/>
  <c r="B48" i="12"/>
  <c r="D48" i="12"/>
  <c r="A2" i="9"/>
  <c r="B4" i="9"/>
  <c r="E4" i="9"/>
  <c r="E9" i="9"/>
  <c r="F9" i="9" s="1"/>
  <c r="F12" i="9"/>
  <c r="G12" i="9"/>
  <c r="F13" i="9"/>
  <c r="G13" i="9"/>
  <c r="F14" i="9"/>
  <c r="G14" i="9"/>
  <c r="D15" i="9"/>
  <c r="D40" i="9" s="1"/>
  <c r="F18" i="9"/>
  <c r="G18" i="9"/>
  <c r="F19" i="9"/>
  <c r="G19" i="9"/>
  <c r="F20" i="9"/>
  <c r="G20" i="9"/>
  <c r="F21" i="9"/>
  <c r="G21" i="9"/>
  <c r="F22" i="9"/>
  <c r="G22" i="9"/>
  <c r="F23" i="9"/>
  <c r="G23" i="9"/>
  <c r="F24" i="9"/>
  <c r="G24" i="9"/>
  <c r="F25" i="9"/>
  <c r="G25" i="9"/>
  <c r="F26" i="9"/>
  <c r="G26" i="9"/>
  <c r="F27" i="9"/>
  <c r="G27" i="9"/>
  <c r="F28" i="9"/>
  <c r="G28" i="9"/>
  <c r="F29" i="9"/>
  <c r="G29" i="9"/>
  <c r="F30" i="9"/>
  <c r="G30" i="9"/>
  <c r="F31" i="9"/>
  <c r="G31" i="9"/>
  <c r="F32" i="9"/>
  <c r="F34" i="9"/>
  <c r="G34" i="9"/>
  <c r="F35" i="9"/>
  <c r="G35" i="9"/>
  <c r="F36" i="9"/>
  <c r="G36" i="9"/>
  <c r="F44" i="9"/>
  <c r="G44" i="9"/>
  <c r="F45" i="9"/>
  <c r="G45" i="9"/>
  <c r="F46" i="9"/>
  <c r="G46" i="9"/>
  <c r="F48" i="9"/>
  <c r="G48" i="9"/>
  <c r="A2" i="15"/>
  <c r="B4" i="15"/>
  <c r="D4" i="15"/>
  <c r="E7" i="15"/>
  <c r="F7" i="15"/>
  <c r="E8" i="15"/>
  <c r="F8" i="15" s="1"/>
  <c r="E9" i="15"/>
  <c r="F9" i="15"/>
  <c r="E10" i="15"/>
  <c r="F10" i="15"/>
  <c r="E11" i="15"/>
  <c r="F11" i="15"/>
  <c r="E12" i="15"/>
  <c r="F12" i="15"/>
  <c r="E13" i="15"/>
  <c r="F13" i="15"/>
  <c r="E14" i="15"/>
  <c r="F14" i="15"/>
  <c r="E15" i="15"/>
  <c r="F15" i="15"/>
  <c r="E16" i="15"/>
  <c r="F16" i="15"/>
  <c r="E17" i="15"/>
  <c r="F17" i="15"/>
  <c r="E18" i="15"/>
  <c r="F18" i="15"/>
  <c r="E19" i="15"/>
  <c r="F19" i="15"/>
  <c r="E20" i="15"/>
  <c r="F20" i="15"/>
  <c r="C21" i="15"/>
  <c r="E21" i="15" s="1"/>
  <c r="D21" i="15"/>
  <c r="C27" i="15"/>
  <c r="E27" i="15" s="1"/>
  <c r="D27" i="15"/>
  <c r="E37" i="15"/>
  <c r="F37" i="15"/>
  <c r="E47" i="15"/>
  <c r="F47" i="15" s="1"/>
  <c r="F51" i="15"/>
  <c r="A2" i="14"/>
  <c r="B5" i="14"/>
  <c r="D5" i="14"/>
  <c r="F8" i="14"/>
  <c r="E10" i="14"/>
  <c r="F10" i="14" s="1"/>
  <c r="E12" i="14"/>
  <c r="F12" i="14"/>
  <c r="E13" i="14"/>
  <c r="F13" i="14"/>
  <c r="C14" i="14"/>
  <c r="C17" i="14" s="1"/>
  <c r="D14" i="14"/>
  <c r="E15" i="14"/>
  <c r="F15" i="14"/>
  <c r="E16" i="14"/>
  <c r="F16" i="14"/>
  <c r="C28" i="14"/>
  <c r="C33" i="14"/>
  <c r="C43" i="14"/>
  <c r="C49" i="14"/>
  <c r="C53" i="14"/>
  <c r="C59" i="14"/>
  <c r="C73" i="14"/>
  <c r="E19" i="14"/>
  <c r="F19" i="14"/>
  <c r="E20" i="14"/>
  <c r="F20" i="14"/>
  <c r="E21" i="14"/>
  <c r="F21" i="14"/>
  <c r="E22" i="14"/>
  <c r="F22" i="14"/>
  <c r="E23" i="14"/>
  <c r="F23" i="14"/>
  <c r="E24" i="14"/>
  <c r="F24" i="14"/>
  <c r="E25" i="14"/>
  <c r="F25" i="14"/>
  <c r="E26" i="14"/>
  <c r="F26" i="14"/>
  <c r="E27" i="14"/>
  <c r="F27" i="14"/>
  <c r="E30" i="14"/>
  <c r="F30" i="14"/>
  <c r="E31" i="14"/>
  <c r="F31" i="14"/>
  <c r="E32" i="14"/>
  <c r="F32" i="14"/>
  <c r="D33" i="14"/>
  <c r="E35" i="14"/>
  <c r="F35" i="14"/>
  <c r="E36" i="14"/>
  <c r="F36" i="14"/>
  <c r="E37" i="14"/>
  <c r="F37" i="14"/>
  <c r="E38" i="14"/>
  <c r="F38" i="14"/>
  <c r="E39" i="14"/>
  <c r="F39" i="14"/>
  <c r="E40" i="14"/>
  <c r="F40" i="14"/>
  <c r="E42" i="14"/>
  <c r="F42" i="14"/>
  <c r="D43" i="14"/>
  <c r="F43" i="14" s="1"/>
  <c r="E45" i="14"/>
  <c r="F45" i="14"/>
  <c r="E46" i="14"/>
  <c r="F46" i="14"/>
  <c r="E47" i="14"/>
  <c r="F47" i="14"/>
  <c r="E48" i="14"/>
  <c r="F48" i="14"/>
  <c r="D49" i="14"/>
  <c r="F49" i="14"/>
  <c r="E51" i="14"/>
  <c r="F51" i="14"/>
  <c r="E52" i="14"/>
  <c r="F52" i="14"/>
  <c r="D53" i="14"/>
  <c r="E55" i="14"/>
  <c r="F55" i="14"/>
  <c r="E56" i="14"/>
  <c r="F56" i="14"/>
  <c r="E58" i="14"/>
  <c r="F58" i="14"/>
  <c r="D59" i="14"/>
  <c r="E61" i="14"/>
  <c r="F61" i="14"/>
  <c r="E62" i="14"/>
  <c r="F62" i="14"/>
  <c r="E63" i="14"/>
  <c r="F63" i="14"/>
  <c r="E64" i="14"/>
  <c r="F64" i="14"/>
  <c r="E65" i="14"/>
  <c r="F65" i="14"/>
  <c r="E66" i="14"/>
  <c r="F66" i="14"/>
  <c r="E67" i="14"/>
  <c r="F67" i="14"/>
  <c r="E68" i="14"/>
  <c r="F68" i="14"/>
  <c r="E69" i="14"/>
  <c r="F69" i="14"/>
  <c r="E70" i="14"/>
  <c r="F70" i="14"/>
  <c r="E71" i="14"/>
  <c r="F71" i="14"/>
  <c r="E72" i="14"/>
  <c r="F72" i="14"/>
  <c r="D73" i="14"/>
  <c r="F73" i="14" s="1"/>
  <c r="E76" i="14"/>
  <c r="F76" i="14"/>
  <c r="E77" i="14"/>
  <c r="F77" i="14"/>
  <c r="E78" i="14"/>
  <c r="F78" i="14"/>
  <c r="E79" i="14"/>
  <c r="F79" i="14"/>
  <c r="E80" i="14"/>
  <c r="C81" i="14"/>
  <c r="D81" i="14"/>
  <c r="E81" i="14" s="1"/>
  <c r="F81" i="14"/>
  <c r="E82" i="14"/>
  <c r="F82" i="14"/>
  <c r="E83" i="14"/>
  <c r="F83" i="14"/>
  <c r="E84" i="14"/>
  <c r="F84" i="14"/>
  <c r="E85" i="14"/>
  <c r="F85" i="14"/>
  <c r="E86" i="14"/>
  <c r="F86" i="14"/>
  <c r="E87" i="14"/>
  <c r="F87" i="14"/>
  <c r="E88" i="14"/>
  <c r="F88" i="14"/>
  <c r="E89" i="14"/>
  <c r="F89" i="14"/>
  <c r="C90" i="14"/>
  <c r="D90" i="14"/>
  <c r="E93" i="14"/>
  <c r="F93" i="14"/>
  <c r="A2" i="10"/>
  <c r="B4" i="10"/>
  <c r="B5" i="10"/>
  <c r="F5" i="10"/>
  <c r="H5" i="10"/>
  <c r="I5" i="10"/>
  <c r="J5" i="10"/>
  <c r="K5" i="10"/>
  <c r="L5" i="10"/>
  <c r="F6" i="10"/>
  <c r="G6" i="10"/>
  <c r="H6" i="10"/>
  <c r="J6" i="10"/>
  <c r="L6" i="10"/>
  <c r="F7" i="10"/>
  <c r="F15" i="10" s="1"/>
  <c r="G7" i="10"/>
  <c r="H7" i="10"/>
  <c r="J7" i="10"/>
  <c r="K7" i="10"/>
  <c r="L7" i="10"/>
  <c r="F8" i="10"/>
  <c r="G8" i="10"/>
  <c r="H8" i="10"/>
  <c r="J8" i="10"/>
  <c r="L8" i="10"/>
  <c r="F9" i="10"/>
  <c r="G9" i="10"/>
  <c r="H9" i="10"/>
  <c r="I9" i="10"/>
  <c r="J9" i="10"/>
  <c r="K9" i="10"/>
  <c r="L9" i="10"/>
  <c r="F10" i="10"/>
  <c r="G10" i="10"/>
  <c r="H10" i="10"/>
  <c r="I10" i="10"/>
  <c r="J10" i="10"/>
  <c r="K10" i="10"/>
  <c r="L10" i="10"/>
  <c r="F11" i="10"/>
  <c r="G11" i="10"/>
  <c r="H11" i="10"/>
  <c r="I11" i="10"/>
  <c r="J11" i="10"/>
  <c r="K11" i="10"/>
  <c r="L11" i="10"/>
  <c r="F12" i="10"/>
  <c r="G12" i="10"/>
  <c r="H12" i="10"/>
  <c r="I12" i="10"/>
  <c r="J12" i="10"/>
  <c r="K12" i="10"/>
  <c r="L12" i="10"/>
  <c r="F13" i="10"/>
  <c r="G13" i="10"/>
  <c r="H13" i="10"/>
  <c r="I13" i="10"/>
  <c r="J13" i="10"/>
  <c r="K13" i="10"/>
  <c r="L13" i="10"/>
  <c r="F14" i="10"/>
  <c r="G14" i="10"/>
  <c r="H14" i="10"/>
  <c r="I14" i="10"/>
  <c r="J14" i="10"/>
  <c r="K14" i="10"/>
  <c r="L14" i="10"/>
  <c r="C15" i="10"/>
  <c r="C46" i="10" s="1"/>
  <c r="C24" i="10"/>
  <c r="C29" i="10"/>
  <c r="M7" i="11"/>
  <c r="N7" i="11"/>
  <c r="O7" i="11"/>
  <c r="P7" i="11"/>
  <c r="Q7" i="11"/>
  <c r="R7" i="11"/>
  <c r="S7" i="11"/>
  <c r="T7" i="11"/>
  <c r="I13" i="11"/>
  <c r="X13" i="11"/>
  <c r="Y13" i="11"/>
  <c r="Z13" i="11"/>
  <c r="AD13" i="11"/>
  <c r="M13" i="11" s="1"/>
  <c r="N13" i="11" s="1"/>
  <c r="A14" i="11"/>
  <c r="A15" i="11" s="1"/>
  <c r="A16" i="11" s="1"/>
  <c r="A17" i="11" s="1"/>
  <c r="A18" i="11" s="1"/>
  <c r="A19" i="11" s="1"/>
  <c r="A20" i="11" s="1"/>
  <c r="A21" i="11" s="1"/>
  <c r="A22" i="11" s="1"/>
  <c r="A23" i="11" s="1"/>
  <c r="A24" i="11" s="1"/>
  <c r="A25" i="11" s="1"/>
  <c r="A26" i="11" s="1"/>
  <c r="A27" i="11" s="1"/>
  <c r="A28" i="11" s="1"/>
  <c r="A29" i="11" s="1"/>
  <c r="A30" i="11" s="1"/>
  <c r="A31" i="11" s="1"/>
  <c r="A32" i="11" s="1"/>
  <c r="A33" i="11" s="1"/>
  <c r="A34" i="11" s="1"/>
  <c r="A35" i="11" s="1"/>
  <c r="A36" i="11" s="1"/>
  <c r="A37" i="11" s="1"/>
  <c r="A38" i="11" s="1"/>
  <c r="A39" i="11" s="1"/>
  <c r="A40" i="11" s="1"/>
  <c r="A41" i="11" s="1"/>
  <c r="A42" i="11" s="1"/>
  <c r="A43" i="11" s="1"/>
  <c r="A44" i="11" s="1"/>
  <c r="A45" i="11" s="1"/>
  <c r="A46" i="11" s="1"/>
  <c r="A47" i="11" s="1"/>
  <c r="A48" i="11" s="1"/>
  <c r="A49" i="11" s="1"/>
  <c r="A50" i="11" s="1"/>
  <c r="A51" i="11" s="1"/>
  <c r="A52" i="11" s="1"/>
  <c r="A53" i="11" s="1"/>
  <c r="A54" i="11" s="1"/>
  <c r="A55" i="11" s="1"/>
  <c r="A56" i="11" s="1"/>
  <c r="A57" i="11" s="1"/>
  <c r="A58" i="11" s="1"/>
  <c r="A59" i="11" s="1"/>
  <c r="A60" i="11" s="1"/>
  <c r="A61" i="11" s="1"/>
  <c r="A62" i="11" s="1"/>
  <c r="A63" i="11" s="1"/>
  <c r="A64" i="11" s="1"/>
  <c r="A65" i="11" s="1"/>
  <c r="A66" i="11" s="1"/>
  <c r="A67" i="11" s="1"/>
  <c r="A68" i="11" s="1"/>
  <c r="A69" i="11" s="1"/>
  <c r="A70" i="11" s="1"/>
  <c r="A71" i="11" s="1"/>
  <c r="A72" i="11" s="1"/>
  <c r="A73" i="11" s="1"/>
  <c r="A74" i="11" s="1"/>
  <c r="A75" i="11" s="1"/>
  <c r="A76" i="11" s="1"/>
  <c r="A77" i="11" s="1"/>
  <c r="A78" i="11" s="1"/>
  <c r="A79" i="11" s="1"/>
  <c r="A80" i="11" s="1"/>
  <c r="A81" i="11" s="1"/>
  <c r="A82" i="11" s="1"/>
  <c r="A83" i="11" s="1"/>
  <c r="A84" i="11" s="1"/>
  <c r="A85" i="11" s="1"/>
  <c r="A86" i="11" s="1"/>
  <c r="A87" i="11" s="1"/>
  <c r="A88" i="11" s="1"/>
  <c r="A89" i="11" s="1"/>
  <c r="A90" i="11" s="1"/>
  <c r="A91" i="11" s="1"/>
  <c r="A92" i="11" s="1"/>
  <c r="A93" i="11" s="1"/>
  <c r="A94" i="11" s="1"/>
  <c r="A95" i="11" s="1"/>
  <c r="A96" i="11" s="1"/>
  <c r="A97" i="11" s="1"/>
  <c r="A98" i="11" s="1"/>
  <c r="A99" i="11" s="1"/>
  <c r="A100" i="11" s="1"/>
  <c r="A101" i="11" s="1"/>
  <c r="A102" i="11" s="1"/>
  <c r="A103" i="11" s="1"/>
  <c r="A104" i="11" s="1"/>
  <c r="A105" i="11" s="1"/>
  <c r="A106" i="11" s="1"/>
  <c r="A107" i="11" s="1"/>
  <c r="A108" i="11" s="1"/>
  <c r="A109" i="11" s="1"/>
  <c r="A110" i="11" s="1"/>
  <c r="A111" i="11" s="1"/>
  <c r="A112" i="11" s="1"/>
  <c r="A113" i="11" s="1"/>
  <c r="A114" i="11" s="1"/>
  <c r="A115" i="11" s="1"/>
  <c r="A116" i="11" s="1"/>
  <c r="A117" i="11" s="1"/>
  <c r="A118" i="11" s="1"/>
  <c r="A119" i="11" s="1"/>
  <c r="A120" i="11" s="1"/>
  <c r="A121" i="11" s="1"/>
  <c r="A122" i="11" s="1"/>
  <c r="A123" i="11" s="1"/>
  <c r="A124" i="11" s="1"/>
  <c r="A125" i="11" s="1"/>
  <c r="A126" i="11" s="1"/>
  <c r="A127" i="11" s="1"/>
  <c r="A128" i="11" s="1"/>
  <c r="A129" i="11" s="1"/>
  <c r="A130" i="11" s="1"/>
  <c r="A131" i="11" s="1"/>
  <c r="A132" i="11" s="1"/>
  <c r="A133" i="11" s="1"/>
  <c r="A134" i="11" s="1"/>
  <c r="A135" i="11" s="1"/>
  <c r="A136" i="11" s="1"/>
  <c r="A137" i="11" s="1"/>
  <c r="A138" i="11" s="1"/>
  <c r="A139" i="11" s="1"/>
  <c r="A140" i="11" s="1"/>
  <c r="A141" i="11" s="1"/>
  <c r="A142" i="11" s="1"/>
  <c r="A143" i="11" s="1"/>
  <c r="A144" i="11" s="1"/>
  <c r="A145" i="11" s="1"/>
  <c r="A146" i="11" s="1"/>
  <c r="A147" i="11" s="1"/>
  <c r="A148" i="11" s="1"/>
  <c r="A149" i="11" s="1"/>
  <c r="A150" i="11" s="1"/>
  <c r="A151" i="11" s="1"/>
  <c r="A152" i="11" s="1"/>
  <c r="A153" i="11" s="1"/>
  <c r="A154" i="11" s="1"/>
  <c r="A155" i="11" s="1"/>
  <c r="A156" i="11" s="1"/>
  <c r="A157" i="11" s="1"/>
  <c r="A158" i="11" s="1"/>
  <c r="A159" i="11" s="1"/>
  <c r="A160" i="11" s="1"/>
  <c r="A161" i="11" s="1"/>
  <c r="A162" i="11" s="1"/>
  <c r="A163" i="11" s="1"/>
  <c r="A164" i="11" s="1"/>
  <c r="A165" i="11" s="1"/>
  <c r="A166" i="11" s="1"/>
  <c r="A167" i="11" s="1"/>
  <c r="A168" i="11" s="1"/>
  <c r="A169" i="11" s="1"/>
  <c r="A170" i="11" s="1"/>
  <c r="A171" i="11" s="1"/>
  <c r="A172" i="11" s="1"/>
  <c r="A173" i="11" s="1"/>
  <c r="A174" i="11" s="1"/>
  <c r="A175" i="11" s="1"/>
  <c r="A176" i="11" s="1"/>
  <c r="A177" i="11" s="1"/>
  <c r="A178" i="11" s="1"/>
  <c r="A179" i="11" s="1"/>
  <c r="A180" i="11" s="1"/>
  <c r="A181" i="11" s="1"/>
  <c r="A182" i="11" s="1"/>
  <c r="A183" i="11" s="1"/>
  <c r="A184" i="11" s="1"/>
  <c r="A185" i="11" s="1"/>
  <c r="A186" i="11" s="1"/>
  <c r="A187" i="11" s="1"/>
  <c r="A188" i="11" s="1"/>
  <c r="A189" i="11" s="1"/>
  <c r="A190" i="11" s="1"/>
  <c r="A191" i="11" s="1"/>
  <c r="A192" i="11" s="1"/>
  <c r="A193" i="11" s="1"/>
  <c r="A194" i="11" s="1"/>
  <c r="A195" i="11" s="1"/>
  <c r="A196" i="11" s="1"/>
  <c r="A197" i="11" s="1"/>
  <c r="A198" i="11" s="1"/>
  <c r="A199" i="11" s="1"/>
  <c r="A200" i="11" s="1"/>
  <c r="A201" i="11" s="1"/>
  <c r="A202" i="11" s="1"/>
  <c r="A203" i="11" s="1"/>
  <c r="A204" i="11" s="1"/>
  <c r="A205" i="11" s="1"/>
  <c r="A206" i="11" s="1"/>
  <c r="A207" i="11" s="1"/>
  <c r="A208" i="11" s="1"/>
  <c r="A209" i="11" s="1"/>
  <c r="A210" i="11" s="1"/>
  <c r="A211" i="11" s="1"/>
  <c r="A212" i="11" s="1"/>
  <c r="A213" i="11" s="1"/>
  <c r="A214" i="11" s="1"/>
  <c r="A215" i="11" s="1"/>
  <c r="A216" i="11" s="1"/>
  <c r="A217" i="11" s="1"/>
  <c r="A218" i="11" s="1"/>
  <c r="A219" i="11" s="1"/>
  <c r="A220" i="11" s="1"/>
  <c r="A221" i="11" s="1"/>
  <c r="A222" i="11" s="1"/>
  <c r="A223" i="11" s="1"/>
  <c r="A224" i="11" s="1"/>
  <c r="A225" i="11" s="1"/>
  <c r="A226" i="11" s="1"/>
  <c r="A227" i="11" s="1"/>
  <c r="A228" i="11" s="1"/>
  <c r="A229" i="11" s="1"/>
  <c r="A230" i="11" s="1"/>
  <c r="A231" i="11" s="1"/>
  <c r="A232" i="11" s="1"/>
  <c r="A233" i="11" s="1"/>
  <c r="A234" i="11" s="1"/>
  <c r="A235" i="11" s="1"/>
  <c r="A236" i="11" s="1"/>
  <c r="A237" i="11" s="1"/>
  <c r="A238" i="11" s="1"/>
  <c r="A239" i="11" s="1"/>
  <c r="A240" i="11" s="1"/>
  <c r="A241" i="11" s="1"/>
  <c r="A242" i="11" s="1"/>
  <c r="A243" i="11" s="1"/>
  <c r="A244" i="11" s="1"/>
  <c r="A245" i="11" s="1"/>
  <c r="A246" i="11" s="1"/>
  <c r="A247" i="11" s="1"/>
  <c r="A248" i="11" s="1"/>
  <c r="A249" i="11" s="1"/>
  <c r="A250" i="11" s="1"/>
  <c r="A251" i="11" s="1"/>
  <c r="A252" i="11" s="1"/>
  <c r="A253" i="11" s="1"/>
  <c r="A254" i="11" s="1"/>
  <c r="A255" i="11" s="1"/>
  <c r="A256" i="11" s="1"/>
  <c r="A257" i="11" s="1"/>
  <c r="A258" i="11" s="1"/>
  <c r="A259" i="11" s="1"/>
  <c r="A260" i="11" s="1"/>
  <c r="A261" i="11" s="1"/>
  <c r="A262" i="11" s="1"/>
  <c r="A263" i="11" s="1"/>
  <c r="A264" i="11" s="1"/>
  <c r="A265" i="11" s="1"/>
  <c r="A266" i="11" s="1"/>
  <c r="A267" i="11" s="1"/>
  <c r="A268" i="11" s="1"/>
  <c r="A269" i="11" s="1"/>
  <c r="A270" i="11" s="1"/>
  <c r="A271" i="11" s="1"/>
  <c r="A272" i="11" s="1"/>
  <c r="A273" i="11" s="1"/>
  <c r="A274" i="11" s="1"/>
  <c r="A275" i="11" s="1"/>
  <c r="A276" i="11" s="1"/>
  <c r="A277" i="11" s="1"/>
  <c r="A278" i="11" s="1"/>
  <c r="A279" i="11" s="1"/>
  <c r="A280" i="11" s="1"/>
  <c r="A281" i="11" s="1"/>
  <c r="A282" i="11" s="1"/>
  <c r="A283" i="11" s="1"/>
  <c r="A284" i="11" s="1"/>
  <c r="A285" i="11" s="1"/>
  <c r="A286" i="11" s="1"/>
  <c r="A287" i="11" s="1"/>
  <c r="A288" i="11" s="1"/>
  <c r="A289" i="11" s="1"/>
  <c r="A290" i="11" s="1"/>
  <c r="A291" i="11" s="1"/>
  <c r="A292" i="11" s="1"/>
  <c r="A293" i="11" s="1"/>
  <c r="A294" i="11" s="1"/>
  <c r="A295" i="11" s="1"/>
  <c r="A296" i="11" s="1"/>
  <c r="A297" i="11" s="1"/>
  <c r="A298" i="11" s="1"/>
  <c r="A299" i="11" s="1"/>
  <c r="A300" i="11" s="1"/>
  <c r="A301" i="11" s="1"/>
  <c r="A302" i="11" s="1"/>
  <c r="A303" i="11" s="1"/>
  <c r="A304" i="11" s="1"/>
  <c r="A305" i="11" s="1"/>
  <c r="A306" i="11" s="1"/>
  <c r="A307" i="11" s="1"/>
  <c r="A308" i="11" s="1"/>
  <c r="A309" i="11" s="1"/>
  <c r="A310" i="11" s="1"/>
  <c r="A311" i="11" s="1"/>
  <c r="A312" i="11" s="1"/>
  <c r="A313" i="11" s="1"/>
  <c r="A314" i="11" s="1"/>
  <c r="A315" i="11" s="1"/>
  <c r="A316" i="11" s="1"/>
  <c r="A317" i="11" s="1"/>
  <c r="A318" i="11" s="1"/>
  <c r="A319" i="11" s="1"/>
  <c r="A320" i="11" s="1"/>
  <c r="A321" i="11" s="1"/>
  <c r="A322" i="11" s="1"/>
  <c r="A323" i="11" s="1"/>
  <c r="A324" i="11" s="1"/>
  <c r="A325" i="11" s="1"/>
  <c r="A326" i="11" s="1"/>
  <c r="A327" i="11" s="1"/>
  <c r="A328" i="11" s="1"/>
  <c r="A329" i="11" s="1"/>
  <c r="A330" i="11" s="1"/>
  <c r="A331" i="11" s="1"/>
  <c r="A332" i="11" s="1"/>
  <c r="A333" i="11" s="1"/>
  <c r="A334" i="11" s="1"/>
  <c r="A335" i="11" s="1"/>
  <c r="A336" i="11" s="1"/>
  <c r="A337" i="11" s="1"/>
  <c r="A338" i="11" s="1"/>
  <c r="A339" i="11" s="1"/>
  <c r="A340" i="11" s="1"/>
  <c r="A341" i="11" s="1"/>
  <c r="A342" i="11" s="1"/>
  <c r="A343" i="11" s="1"/>
  <c r="A344" i="11" s="1"/>
  <c r="A345" i="11" s="1"/>
  <c r="A346" i="11" s="1"/>
  <c r="A347" i="11" s="1"/>
  <c r="A348" i="11" s="1"/>
  <c r="A349" i="11" s="1"/>
  <c r="A350" i="11" s="1"/>
  <c r="A351" i="11" s="1"/>
  <c r="A352" i="11" s="1"/>
  <c r="A353" i="11" s="1"/>
  <c r="A354" i="11" s="1"/>
  <c r="A355" i="11" s="1"/>
  <c r="A356" i="11" s="1"/>
  <c r="A357" i="11" s="1"/>
  <c r="A358" i="11" s="1"/>
  <c r="A359" i="11" s="1"/>
  <c r="A360" i="11" s="1"/>
  <c r="A361" i="11" s="1"/>
  <c r="A362" i="11" s="1"/>
  <c r="A363" i="11" s="1"/>
  <c r="A364" i="11" s="1"/>
  <c r="A365" i="11" s="1"/>
  <c r="A366" i="11" s="1"/>
  <c r="A367" i="11" s="1"/>
  <c r="A368" i="11" s="1"/>
  <c r="A369" i="11" s="1"/>
  <c r="A370" i="11" s="1"/>
  <c r="A371" i="11" s="1"/>
  <c r="A372" i="11" s="1"/>
  <c r="A373" i="11" s="1"/>
  <c r="A374" i="11" s="1"/>
  <c r="A375" i="11" s="1"/>
  <c r="A376" i="11" s="1"/>
  <c r="A377" i="11" s="1"/>
  <c r="A378" i="11" s="1"/>
  <c r="A379" i="11" s="1"/>
  <c r="A380" i="11" s="1"/>
  <c r="A381" i="11" s="1"/>
  <c r="A382" i="11" s="1"/>
  <c r="A383" i="11" s="1"/>
  <c r="A384" i="11" s="1"/>
  <c r="A385" i="11" s="1"/>
  <c r="A386" i="11" s="1"/>
  <c r="A387" i="11" s="1"/>
  <c r="A388" i="11" s="1"/>
  <c r="A389" i="11" s="1"/>
  <c r="A390" i="11" s="1"/>
  <c r="A391" i="11" s="1"/>
  <c r="A392" i="11" s="1"/>
  <c r="A393" i="11" s="1"/>
  <c r="A394" i="11" s="1"/>
  <c r="A395" i="11" s="1"/>
  <c r="A396" i="11" s="1"/>
  <c r="A397" i="11" s="1"/>
  <c r="A398" i="11" s="1"/>
  <c r="A399" i="11" s="1"/>
  <c r="A400" i="11" s="1"/>
  <c r="A401" i="11" s="1"/>
  <c r="A402" i="11" s="1"/>
  <c r="A403" i="11" s="1"/>
  <c r="A404" i="11" s="1"/>
  <c r="A405" i="11" s="1"/>
  <c r="A406" i="11" s="1"/>
  <c r="A407" i="11" s="1"/>
  <c r="A408" i="11" s="1"/>
  <c r="A409" i="11" s="1"/>
  <c r="A410" i="11" s="1"/>
  <c r="A411" i="11" s="1"/>
  <c r="A412" i="11" s="1"/>
  <c r="A413" i="11" s="1"/>
  <c r="A414" i="11" s="1"/>
  <c r="A415" i="11" s="1"/>
  <c r="A416" i="11" s="1"/>
  <c r="A417" i="11" s="1"/>
  <c r="A418" i="11" s="1"/>
  <c r="A419" i="11" s="1"/>
  <c r="A420" i="11" s="1"/>
  <c r="A421" i="11" s="1"/>
  <c r="A422" i="11" s="1"/>
  <c r="A423" i="11" s="1"/>
  <c r="A424" i="11" s="1"/>
  <c r="A425" i="11" s="1"/>
  <c r="A426" i="11" s="1"/>
  <c r="A427" i="11" s="1"/>
  <c r="A428" i="11" s="1"/>
  <c r="A429" i="11" s="1"/>
  <c r="A430" i="11" s="1"/>
  <c r="A431" i="11" s="1"/>
  <c r="A432" i="11" s="1"/>
  <c r="A433" i="11" s="1"/>
  <c r="A434" i="11" s="1"/>
  <c r="A435" i="11" s="1"/>
  <c r="A436" i="11" s="1"/>
  <c r="A437" i="11" s="1"/>
  <c r="A438" i="11" s="1"/>
  <c r="A439" i="11" s="1"/>
  <c r="A440" i="11" s="1"/>
  <c r="A441" i="11" s="1"/>
  <c r="A442" i="11" s="1"/>
  <c r="A443" i="11" s="1"/>
  <c r="A444" i="11" s="1"/>
  <c r="A445" i="11" s="1"/>
  <c r="A446" i="11" s="1"/>
  <c r="A447" i="11" s="1"/>
  <c r="A448" i="11" s="1"/>
  <c r="A449" i="11" s="1"/>
  <c r="A450" i="11" s="1"/>
  <c r="A451" i="11" s="1"/>
  <c r="A452" i="11" s="1"/>
  <c r="A453" i="11" s="1"/>
  <c r="A454" i="11" s="1"/>
  <c r="A455" i="11" s="1"/>
  <c r="A456" i="11" s="1"/>
  <c r="A457" i="11" s="1"/>
  <c r="A458" i="11" s="1"/>
  <c r="A459" i="11" s="1"/>
  <c r="A460" i="11" s="1"/>
  <c r="A461" i="11" s="1"/>
  <c r="A462" i="11" s="1"/>
  <c r="A463" i="11" s="1"/>
  <c r="A464" i="11" s="1"/>
  <c r="A465" i="11" s="1"/>
  <c r="A466" i="11" s="1"/>
  <c r="A467" i="11" s="1"/>
  <c r="A468" i="11" s="1"/>
  <c r="A469" i="11" s="1"/>
  <c r="A470" i="11" s="1"/>
  <c r="A471" i="11" s="1"/>
  <c r="A472" i="11" s="1"/>
  <c r="A473" i="11" s="1"/>
  <c r="A474" i="11" s="1"/>
  <c r="A475" i="11" s="1"/>
  <c r="A476" i="11" s="1"/>
  <c r="A477" i="11" s="1"/>
  <c r="A478" i="11" s="1"/>
  <c r="A479" i="11" s="1"/>
  <c r="A480" i="11" s="1"/>
  <c r="A481" i="11" s="1"/>
  <c r="A482" i="11" s="1"/>
  <c r="A483" i="11" s="1"/>
  <c r="A484" i="11" s="1"/>
  <c r="A485" i="11" s="1"/>
  <c r="A486" i="11" s="1"/>
  <c r="A487" i="11" s="1"/>
  <c r="A488" i="11" s="1"/>
  <c r="A489" i="11" s="1"/>
  <c r="A490" i="11" s="1"/>
  <c r="A491" i="11" s="1"/>
  <c r="A492" i="11" s="1"/>
  <c r="A493" i="11" s="1"/>
  <c r="A494" i="11" s="1"/>
  <c r="A495" i="11" s="1"/>
  <c r="A496" i="11" s="1"/>
  <c r="A497" i="11" s="1"/>
  <c r="A498" i="11" s="1"/>
  <c r="A499" i="11" s="1"/>
  <c r="A500" i="11" s="1"/>
  <c r="A501" i="11" s="1"/>
  <c r="A502" i="11" s="1"/>
  <c r="A503" i="11" s="1"/>
  <c r="A504" i="11" s="1"/>
  <c r="A505" i="11" s="1"/>
  <c r="A506" i="11" s="1"/>
  <c r="A507" i="11" s="1"/>
  <c r="A508" i="11" s="1"/>
  <c r="A509" i="11" s="1"/>
  <c r="A510" i="11" s="1"/>
  <c r="A511" i="11" s="1"/>
  <c r="A512" i="11" s="1"/>
  <c r="I14" i="11"/>
  <c r="AB14" i="11" s="1"/>
  <c r="AC14" i="11" s="1"/>
  <c r="AE14" i="11" s="1"/>
  <c r="O14" i="11" s="1"/>
  <c r="U14" i="11" s="1"/>
  <c r="T14" i="11"/>
  <c r="AD14" i="11"/>
  <c r="M14" i="11"/>
  <c r="N14" i="11" s="1"/>
  <c r="I15" i="11"/>
  <c r="AB15" i="11" s="1"/>
  <c r="T15" i="11"/>
  <c r="AD15" i="11"/>
  <c r="M15" i="11"/>
  <c r="N15" i="11" s="1"/>
  <c r="I16" i="11"/>
  <c r="AB16" i="11" s="1"/>
  <c r="AC16" i="11" s="1"/>
  <c r="AE16" i="11" s="1"/>
  <c r="O16" i="11" s="1"/>
  <c r="T16" i="11"/>
  <c r="AD16" i="11"/>
  <c r="M16" i="11"/>
  <c r="N16" i="11" s="1"/>
  <c r="I17" i="11"/>
  <c r="T17" i="11"/>
  <c r="AD17" i="11"/>
  <c r="M17" i="11"/>
  <c r="N17" i="11" s="1"/>
  <c r="I18" i="11"/>
  <c r="AB18" i="11" s="1"/>
  <c r="AC18" i="11" s="1"/>
  <c r="AE18" i="11" s="1"/>
  <c r="O18" i="11" s="1"/>
  <c r="U18" i="11" s="1"/>
  <c r="T18" i="11"/>
  <c r="AD18" i="11"/>
  <c r="M18" i="11"/>
  <c r="N18" i="11" s="1"/>
  <c r="I19" i="11"/>
  <c r="AB19" i="11" s="1"/>
  <c r="T19" i="11"/>
  <c r="AD19" i="11"/>
  <c r="M19" i="11"/>
  <c r="N19" i="11" s="1"/>
  <c r="I20" i="11"/>
  <c r="T20" i="11"/>
  <c r="AD20" i="11"/>
  <c r="M20" i="11"/>
  <c r="N20" i="11" s="1"/>
  <c r="I21" i="11"/>
  <c r="AB21" i="11" s="1"/>
  <c r="AC21" i="11" s="1"/>
  <c r="AE21" i="11" s="1"/>
  <c r="O21" i="11" s="1"/>
  <c r="T21" i="11"/>
  <c r="AD21" i="11"/>
  <c r="M21" i="11"/>
  <c r="N21" i="11" s="1"/>
  <c r="I22" i="11"/>
  <c r="T22" i="11"/>
  <c r="AD22" i="11"/>
  <c r="M22" i="11"/>
  <c r="N22" i="11" s="1"/>
  <c r="I23" i="11"/>
  <c r="AB23" i="11" s="1"/>
  <c r="AC23" i="11" s="1"/>
  <c r="AE23" i="11" s="1"/>
  <c r="O23" i="11" s="1"/>
  <c r="T23" i="11"/>
  <c r="AD23" i="11"/>
  <c r="M23" i="11"/>
  <c r="N23" i="11" s="1"/>
  <c r="I24" i="11"/>
  <c r="T24" i="11"/>
  <c r="AD24" i="11"/>
  <c r="M24" i="11"/>
  <c r="N24" i="11" s="1"/>
  <c r="I25" i="11"/>
  <c r="AB25" i="11" s="1"/>
  <c r="AC25" i="11" s="1"/>
  <c r="AE25" i="11" s="1"/>
  <c r="O25" i="11" s="1"/>
  <c r="T25" i="11"/>
  <c r="AD25" i="11"/>
  <c r="M25" i="11"/>
  <c r="N25" i="11" s="1"/>
  <c r="I26" i="11"/>
  <c r="AB26" i="11" s="1"/>
  <c r="AC26" i="11" s="1"/>
  <c r="AE26" i="11" s="1"/>
  <c r="O26" i="11" s="1"/>
  <c r="T26" i="11"/>
  <c r="AD26" i="11"/>
  <c r="M26" i="11"/>
  <c r="N26" i="11" s="1"/>
  <c r="I27" i="11"/>
  <c r="AB27" i="11" s="1"/>
  <c r="T27" i="11"/>
  <c r="AD27" i="11"/>
  <c r="M27" i="11"/>
  <c r="N27" i="11" s="1"/>
  <c r="I28" i="11"/>
  <c r="AB28" i="11" s="1"/>
  <c r="AC28" i="11" s="1"/>
  <c r="AE28" i="11" s="1"/>
  <c r="O28" i="11" s="1"/>
  <c r="T28" i="11"/>
  <c r="AD28" i="11"/>
  <c r="M28" i="11"/>
  <c r="N28" i="11" s="1"/>
  <c r="I29" i="11"/>
  <c r="AB29" i="11" s="1"/>
  <c r="T29" i="11"/>
  <c r="AD29" i="11"/>
  <c r="M29" i="11"/>
  <c r="N29" i="11" s="1"/>
  <c r="I30" i="11"/>
  <c r="AB30" i="11" s="1"/>
  <c r="T30" i="11"/>
  <c r="AD30" i="11"/>
  <c r="M30" i="11"/>
  <c r="N30" i="11" s="1"/>
  <c r="I31" i="11"/>
  <c r="AB31" i="11" s="1"/>
  <c r="AC31" i="11" s="1"/>
  <c r="AE31" i="11" s="1"/>
  <c r="O31" i="11" s="1"/>
  <c r="T31" i="11"/>
  <c r="AD31" i="11"/>
  <c r="M31" i="11"/>
  <c r="N31" i="11" s="1"/>
  <c r="I32" i="11"/>
  <c r="T32" i="11"/>
  <c r="AD32" i="11"/>
  <c r="M32" i="11"/>
  <c r="N32" i="11" s="1"/>
  <c r="I33" i="11"/>
  <c r="T33" i="11"/>
  <c r="AD33" i="11"/>
  <c r="M33" i="11"/>
  <c r="N33" i="11" s="1"/>
  <c r="I34" i="11"/>
  <c r="AB34" i="11"/>
  <c r="AC34" i="11" s="1"/>
  <c r="AE34" i="11" s="1"/>
  <c r="O34" i="11" s="1"/>
  <c r="T34" i="11"/>
  <c r="AD34" i="11"/>
  <c r="M34" i="11"/>
  <c r="N34" i="11" s="1"/>
  <c r="I35" i="11"/>
  <c r="AB35" i="11" s="1"/>
  <c r="AC35" i="11" s="1"/>
  <c r="AE35" i="11" s="1"/>
  <c r="O35" i="11" s="1"/>
  <c r="T35" i="11"/>
  <c r="AD35" i="11"/>
  <c r="M35" i="11"/>
  <c r="N35" i="11" s="1"/>
  <c r="I36" i="11"/>
  <c r="AB36" i="11" s="1"/>
  <c r="AC36" i="11" s="1"/>
  <c r="AE36" i="11" s="1"/>
  <c r="O36" i="11" s="1"/>
  <c r="U36" i="11" s="1"/>
  <c r="T36" i="11"/>
  <c r="AD36" i="11"/>
  <c r="M36" i="11"/>
  <c r="N36" i="11" s="1"/>
  <c r="I37" i="11"/>
  <c r="AB37" i="11" s="1"/>
  <c r="AC37" i="11" s="1"/>
  <c r="AE37" i="11" s="1"/>
  <c r="O37" i="11" s="1"/>
  <c r="T37" i="11"/>
  <c r="AD37" i="11"/>
  <c r="M37" i="11"/>
  <c r="N37" i="11" s="1"/>
  <c r="I38" i="11"/>
  <c r="AB38" i="11" s="1"/>
  <c r="T38" i="11"/>
  <c r="AD38" i="11"/>
  <c r="M38" i="11"/>
  <c r="N38" i="11" s="1"/>
  <c r="I39" i="11"/>
  <c r="AB39" i="11" s="1"/>
  <c r="AC39" i="11" s="1"/>
  <c r="AE39" i="11" s="1"/>
  <c r="O39" i="11" s="1"/>
  <c r="T39" i="11"/>
  <c r="AD39" i="11"/>
  <c r="M39" i="11"/>
  <c r="N39" i="11" s="1"/>
  <c r="I40" i="11"/>
  <c r="T40" i="11"/>
  <c r="AD40" i="11"/>
  <c r="M40" i="11"/>
  <c r="N40" i="11" s="1"/>
  <c r="I41" i="11"/>
  <c r="T41" i="11"/>
  <c r="AD41" i="11"/>
  <c r="M41" i="11"/>
  <c r="N41" i="11" s="1"/>
  <c r="I42" i="11"/>
  <c r="AB42" i="11" s="1"/>
  <c r="AC42" i="11" s="1"/>
  <c r="AE42" i="11" s="1"/>
  <c r="O42" i="11" s="1"/>
  <c r="T42" i="11"/>
  <c r="AD42" i="11"/>
  <c r="M42" i="11"/>
  <c r="N42" i="11" s="1"/>
  <c r="I43" i="11"/>
  <c r="AB43" i="11" s="1"/>
  <c r="AC43" i="11" s="1"/>
  <c r="AE43" i="11" s="1"/>
  <c r="O43" i="11" s="1"/>
  <c r="T43" i="11"/>
  <c r="AD43" i="11"/>
  <c r="M43" i="11"/>
  <c r="N43" i="11" s="1"/>
  <c r="I44" i="11"/>
  <c r="AB44" i="11" s="1"/>
  <c r="AC44" i="11" s="1"/>
  <c r="AE44" i="11" s="1"/>
  <c r="O44" i="11" s="1"/>
  <c r="U44" i="11" s="1"/>
  <c r="T44" i="11"/>
  <c r="AD44" i="11"/>
  <c r="M44" i="11"/>
  <c r="N44" i="11" s="1"/>
  <c r="I45" i="11"/>
  <c r="AB45" i="11" s="1"/>
  <c r="AC45" i="11" s="1"/>
  <c r="AE45" i="11" s="1"/>
  <c r="O45" i="11" s="1"/>
  <c r="T45" i="11"/>
  <c r="AD45" i="11"/>
  <c r="M45" i="11"/>
  <c r="N45" i="11" s="1"/>
  <c r="I46" i="11"/>
  <c r="AB46" i="11" s="1"/>
  <c r="T46" i="11"/>
  <c r="AD46" i="11"/>
  <c r="M46" i="11"/>
  <c r="N46" i="11" s="1"/>
  <c r="I47" i="11"/>
  <c r="AB47" i="11" s="1"/>
  <c r="AC47" i="11" s="1"/>
  <c r="AE47" i="11" s="1"/>
  <c r="O47" i="11" s="1"/>
  <c r="U47" i="11" s="1"/>
  <c r="M47" i="11"/>
  <c r="N47" i="11" s="1"/>
  <c r="T47" i="11"/>
  <c r="AD47" i="11"/>
  <c r="I48" i="11"/>
  <c r="T48" i="11"/>
  <c r="AD48" i="11"/>
  <c r="M48" i="11"/>
  <c r="N48" i="11" s="1"/>
  <c r="I49" i="11"/>
  <c r="T49" i="11"/>
  <c r="AD49" i="11"/>
  <c r="M49" i="11"/>
  <c r="N49" i="11" s="1"/>
  <c r="I50" i="11"/>
  <c r="AB50" i="11" s="1"/>
  <c r="AC50" i="11" s="1"/>
  <c r="AE50" i="11" s="1"/>
  <c r="O50" i="11" s="1"/>
  <c r="T50" i="11"/>
  <c r="AD50" i="11"/>
  <c r="M50" i="11"/>
  <c r="N50" i="11"/>
  <c r="I51" i="11"/>
  <c r="AB51" i="11" s="1"/>
  <c r="AC51" i="11" s="1"/>
  <c r="AE51" i="11" s="1"/>
  <c r="O51" i="11" s="1"/>
  <c r="U51" i="11" s="1"/>
  <c r="T51" i="11"/>
  <c r="AD51" i="11"/>
  <c r="M51" i="11"/>
  <c r="N51" i="11" s="1"/>
  <c r="I52" i="11"/>
  <c r="AB52" i="11" s="1"/>
  <c r="AC52" i="11" s="1"/>
  <c r="AE52" i="11" s="1"/>
  <c r="O52" i="11" s="1"/>
  <c r="T52" i="11"/>
  <c r="AD52" i="11"/>
  <c r="M52" i="11"/>
  <c r="N52" i="11" s="1"/>
  <c r="I53" i="11"/>
  <c r="AB53" i="11" s="1"/>
  <c r="AC53" i="11" s="1"/>
  <c r="AE53" i="11" s="1"/>
  <c r="O53" i="11" s="1"/>
  <c r="T53" i="11"/>
  <c r="AD53" i="11"/>
  <c r="M53" i="11"/>
  <c r="N53" i="11" s="1"/>
  <c r="I54" i="11"/>
  <c r="AB54" i="11" s="1"/>
  <c r="AC54" i="11" s="1"/>
  <c r="AE54" i="11" s="1"/>
  <c r="O54" i="11" s="1"/>
  <c r="T54" i="11"/>
  <c r="AD54" i="11"/>
  <c r="M54" i="11"/>
  <c r="N54" i="11" s="1"/>
  <c r="I55" i="11"/>
  <c r="AB55" i="11" s="1"/>
  <c r="AC55" i="11" s="1"/>
  <c r="AE55" i="11" s="1"/>
  <c r="O55" i="11" s="1"/>
  <c r="U55" i="11" s="1"/>
  <c r="T55" i="11"/>
  <c r="AD55" i="11"/>
  <c r="M55" i="11"/>
  <c r="N55" i="11" s="1"/>
  <c r="I56" i="11"/>
  <c r="AB56" i="11" s="1"/>
  <c r="AC56" i="11" s="1"/>
  <c r="AE56" i="11" s="1"/>
  <c r="O56" i="11" s="1"/>
  <c r="U56" i="11" s="1"/>
  <c r="T56" i="11"/>
  <c r="AD56" i="11"/>
  <c r="M56" i="11"/>
  <c r="N56" i="11" s="1"/>
  <c r="I57" i="11"/>
  <c r="AB57" i="11" s="1"/>
  <c r="AC57" i="11" s="1"/>
  <c r="AE57" i="11" s="1"/>
  <c r="O57" i="11" s="1"/>
  <c r="T57" i="11"/>
  <c r="AD57" i="11"/>
  <c r="M57" i="11"/>
  <c r="N57" i="11" s="1"/>
  <c r="I58" i="11"/>
  <c r="AB58" i="11" s="1"/>
  <c r="AC58" i="11" s="1"/>
  <c r="AE58" i="11" s="1"/>
  <c r="O58" i="11" s="1"/>
  <c r="T58" i="11"/>
  <c r="AD58" i="11"/>
  <c r="M58" i="11"/>
  <c r="N58" i="11" s="1"/>
  <c r="I59" i="11"/>
  <c r="AB59" i="11" s="1"/>
  <c r="T59" i="11"/>
  <c r="AD59" i="11"/>
  <c r="M59" i="11"/>
  <c r="N59" i="11" s="1"/>
  <c r="I60" i="11"/>
  <c r="T60" i="11"/>
  <c r="AD60" i="11"/>
  <c r="M60" i="11"/>
  <c r="N60" i="11" s="1"/>
  <c r="I61" i="11"/>
  <c r="AB61" i="11" s="1"/>
  <c r="T61" i="11"/>
  <c r="AD61" i="11"/>
  <c r="M61" i="11"/>
  <c r="N61" i="11" s="1"/>
  <c r="I62" i="11"/>
  <c r="AB62" i="11" s="1"/>
  <c r="AC62" i="11" s="1"/>
  <c r="AE62" i="11" s="1"/>
  <c r="O62" i="11" s="1"/>
  <c r="U62" i="11" s="1"/>
  <c r="T62" i="11"/>
  <c r="AD62" i="11"/>
  <c r="M62" i="11"/>
  <c r="N62" i="11" s="1"/>
  <c r="I63" i="11"/>
  <c r="T63" i="11"/>
  <c r="AD63" i="11"/>
  <c r="M63" i="11"/>
  <c r="N63" i="11" s="1"/>
  <c r="I64" i="11"/>
  <c r="AB64" i="11" s="1"/>
  <c r="T64" i="11"/>
  <c r="AD64" i="11"/>
  <c r="M64" i="11"/>
  <c r="N64" i="11" s="1"/>
  <c r="I65" i="11"/>
  <c r="AB65" i="11" s="1"/>
  <c r="AC65" i="11" s="1"/>
  <c r="AE65" i="11" s="1"/>
  <c r="O65" i="11" s="1"/>
  <c r="U65" i="11" s="1"/>
  <c r="T65" i="11"/>
  <c r="AD65" i="11"/>
  <c r="M65" i="11"/>
  <c r="N65" i="11" s="1"/>
  <c r="I66" i="11"/>
  <c r="AB66" i="11" s="1"/>
  <c r="AC66" i="11" s="1"/>
  <c r="AE66" i="11" s="1"/>
  <c r="O66" i="11" s="1"/>
  <c r="T66" i="11"/>
  <c r="AD66" i="11"/>
  <c r="M66" i="11"/>
  <c r="N66" i="11" s="1"/>
  <c r="I67" i="11"/>
  <c r="AB67" i="11" s="1"/>
  <c r="AC67" i="11" s="1"/>
  <c r="AE67" i="11" s="1"/>
  <c r="O67" i="11" s="1"/>
  <c r="T67" i="11"/>
  <c r="AD67" i="11"/>
  <c r="M67" i="11"/>
  <c r="N67" i="11" s="1"/>
  <c r="I68" i="11"/>
  <c r="T68" i="11"/>
  <c r="AD68" i="11"/>
  <c r="M68" i="11"/>
  <c r="N68" i="11" s="1"/>
  <c r="I69" i="11"/>
  <c r="AB69" i="11" s="1"/>
  <c r="AC69" i="11" s="1"/>
  <c r="AE69" i="11" s="1"/>
  <c r="O69" i="11" s="1"/>
  <c r="U69" i="11" s="1"/>
  <c r="T69" i="11"/>
  <c r="AD69" i="11"/>
  <c r="M69" i="11"/>
  <c r="N69" i="11" s="1"/>
  <c r="I70" i="11"/>
  <c r="AB70" i="11" s="1"/>
  <c r="AC70" i="11" s="1"/>
  <c r="AE70" i="11" s="1"/>
  <c r="O70" i="11" s="1"/>
  <c r="T70" i="11"/>
  <c r="AD70" i="11"/>
  <c r="M70" i="11"/>
  <c r="N70" i="11" s="1"/>
  <c r="I71" i="11"/>
  <c r="AB71" i="11" s="1"/>
  <c r="AC71" i="11" s="1"/>
  <c r="AE71" i="11" s="1"/>
  <c r="O71" i="11" s="1"/>
  <c r="U71" i="11" s="1"/>
  <c r="T71" i="11"/>
  <c r="AD71" i="11"/>
  <c r="M71" i="11"/>
  <c r="N71" i="11" s="1"/>
  <c r="I72" i="11"/>
  <c r="AB72" i="11" s="1"/>
  <c r="T72" i="11"/>
  <c r="AD72" i="11"/>
  <c r="M72" i="11"/>
  <c r="N72" i="11" s="1"/>
  <c r="I73" i="11"/>
  <c r="AB73" i="11" s="1"/>
  <c r="AC73" i="11" s="1"/>
  <c r="AE73" i="11" s="1"/>
  <c r="O73" i="11" s="1"/>
  <c r="M73" i="11"/>
  <c r="N73" i="11" s="1"/>
  <c r="T73" i="11"/>
  <c r="AD73" i="11"/>
  <c r="I74" i="11"/>
  <c r="AB74" i="11" s="1"/>
  <c r="AC74" i="11" s="1"/>
  <c r="AE74" i="11" s="1"/>
  <c r="O74" i="11" s="1"/>
  <c r="M74" i="11"/>
  <c r="N74" i="11" s="1"/>
  <c r="T74" i="11"/>
  <c r="AD74" i="11"/>
  <c r="I75" i="11"/>
  <c r="AB75" i="11" s="1"/>
  <c r="M75" i="11"/>
  <c r="N75" i="11" s="1"/>
  <c r="T75" i="11"/>
  <c r="AD75" i="11"/>
  <c r="I76" i="11"/>
  <c r="AB76" i="11" s="1"/>
  <c r="AC76" i="11" s="1"/>
  <c r="AE76" i="11" s="1"/>
  <c r="O76" i="11" s="1"/>
  <c r="M76" i="11"/>
  <c r="N76" i="11" s="1"/>
  <c r="T76" i="11"/>
  <c r="AD76" i="11"/>
  <c r="I77" i="11"/>
  <c r="AB77" i="11" s="1"/>
  <c r="AC77" i="11" s="1"/>
  <c r="AE77" i="11" s="1"/>
  <c r="O77" i="11" s="1"/>
  <c r="U77" i="11" s="1"/>
  <c r="M77" i="11"/>
  <c r="N77" i="11" s="1"/>
  <c r="T77" i="11"/>
  <c r="AD77" i="11"/>
  <c r="I78" i="11"/>
  <c r="M78" i="11"/>
  <c r="N78" i="11" s="1"/>
  <c r="T78" i="11"/>
  <c r="AD78" i="11"/>
  <c r="I79" i="11"/>
  <c r="AB79" i="11" s="1"/>
  <c r="M79" i="11"/>
  <c r="N79" i="11" s="1"/>
  <c r="T79" i="11"/>
  <c r="AD79" i="11"/>
  <c r="I80" i="11"/>
  <c r="AB80" i="11" s="1"/>
  <c r="AC80" i="11" s="1"/>
  <c r="AE80" i="11" s="1"/>
  <c r="O80" i="11" s="1"/>
  <c r="M80" i="11"/>
  <c r="N80" i="11" s="1"/>
  <c r="T80" i="11"/>
  <c r="AD80" i="11"/>
  <c r="I81" i="11"/>
  <c r="AB81" i="11" s="1"/>
  <c r="AC81" i="11" s="1"/>
  <c r="AE81" i="11" s="1"/>
  <c r="O81" i="11" s="1"/>
  <c r="M81" i="11"/>
  <c r="N81" i="11" s="1"/>
  <c r="T81" i="11"/>
  <c r="AD81" i="11"/>
  <c r="I82" i="11"/>
  <c r="AB82" i="11" s="1"/>
  <c r="M82" i="11"/>
  <c r="N82" i="11" s="1"/>
  <c r="T82" i="11"/>
  <c r="AD82" i="11"/>
  <c r="I83" i="11"/>
  <c r="AB83" i="11" s="1"/>
  <c r="M83" i="11"/>
  <c r="N83" i="11" s="1"/>
  <c r="T83" i="11"/>
  <c r="AD83" i="11"/>
  <c r="I84" i="11"/>
  <c r="AB84" i="11" s="1"/>
  <c r="AC84" i="11" s="1"/>
  <c r="AE84" i="11" s="1"/>
  <c r="O84" i="11" s="1"/>
  <c r="U84" i="11" s="1"/>
  <c r="M84" i="11"/>
  <c r="N84" i="11" s="1"/>
  <c r="T84" i="11"/>
  <c r="AD84" i="11"/>
  <c r="I85" i="11"/>
  <c r="AB85" i="11" s="1"/>
  <c r="M85" i="11"/>
  <c r="N85" i="11" s="1"/>
  <c r="T85" i="11"/>
  <c r="AD85" i="11"/>
  <c r="I86" i="11"/>
  <c r="M86" i="11"/>
  <c r="N86" i="11" s="1"/>
  <c r="T86" i="11"/>
  <c r="AD86" i="11"/>
  <c r="I87" i="11"/>
  <c r="AB87" i="11" s="1"/>
  <c r="AC87" i="11" s="1"/>
  <c r="AE87" i="11" s="1"/>
  <c r="O87" i="11" s="1"/>
  <c r="U87" i="11" s="1"/>
  <c r="M87" i="11"/>
  <c r="N87" i="11" s="1"/>
  <c r="T87" i="11"/>
  <c r="AD87" i="11"/>
  <c r="I88" i="11"/>
  <c r="M88" i="11"/>
  <c r="N88" i="11" s="1"/>
  <c r="T88" i="11"/>
  <c r="AD88" i="11"/>
  <c r="I89" i="11"/>
  <c r="AB89" i="11" s="1"/>
  <c r="AC89" i="11" s="1"/>
  <c r="AE89" i="11" s="1"/>
  <c r="O89" i="11" s="1"/>
  <c r="M89" i="11"/>
  <c r="N89" i="11" s="1"/>
  <c r="T89" i="11"/>
  <c r="AD89" i="11"/>
  <c r="I90" i="11"/>
  <c r="AB90" i="11" s="1"/>
  <c r="AC90" i="11" s="1"/>
  <c r="AE90" i="11" s="1"/>
  <c r="O90" i="11" s="1"/>
  <c r="M90" i="11"/>
  <c r="N90" i="11" s="1"/>
  <c r="T90" i="11"/>
  <c r="AD90" i="11"/>
  <c r="I91" i="11"/>
  <c r="M91" i="11"/>
  <c r="N91" i="11" s="1"/>
  <c r="T91" i="11"/>
  <c r="AD91" i="11"/>
  <c r="I92" i="11"/>
  <c r="AB92" i="11" s="1"/>
  <c r="M92" i="11"/>
  <c r="N92" i="11" s="1"/>
  <c r="T92" i="11"/>
  <c r="AD92" i="11"/>
  <c r="I93" i="11"/>
  <c r="AB93" i="11" s="1"/>
  <c r="AC93" i="11" s="1"/>
  <c r="AE93" i="11" s="1"/>
  <c r="O93" i="11" s="1"/>
  <c r="M93" i="11"/>
  <c r="N93" i="11" s="1"/>
  <c r="T93" i="11"/>
  <c r="AD93" i="11"/>
  <c r="I94" i="11"/>
  <c r="AB94" i="11" s="1"/>
  <c r="AC94" i="11" s="1"/>
  <c r="AE94" i="11" s="1"/>
  <c r="O94" i="11" s="1"/>
  <c r="M94" i="11"/>
  <c r="N94" i="11" s="1"/>
  <c r="T94" i="11"/>
  <c r="AD94" i="11"/>
  <c r="I95" i="11"/>
  <c r="AB95" i="11" s="1"/>
  <c r="AC95" i="11" s="1"/>
  <c r="AE95" i="11" s="1"/>
  <c r="O95" i="11" s="1"/>
  <c r="M95" i="11"/>
  <c r="N95" i="11" s="1"/>
  <c r="T95" i="11"/>
  <c r="AD95" i="11"/>
  <c r="I96" i="11"/>
  <c r="AB96" i="11" s="1"/>
  <c r="M96" i="11"/>
  <c r="N96" i="11" s="1"/>
  <c r="T96" i="11"/>
  <c r="AD96" i="11"/>
  <c r="I97" i="11"/>
  <c r="AB97" i="11" s="1"/>
  <c r="AC97" i="11" s="1"/>
  <c r="AE97" i="11" s="1"/>
  <c r="O97" i="11" s="1"/>
  <c r="M97" i="11"/>
  <c r="N97" i="11" s="1"/>
  <c r="T97" i="11"/>
  <c r="AD97" i="11"/>
  <c r="I98" i="11"/>
  <c r="M98" i="11"/>
  <c r="N98" i="11" s="1"/>
  <c r="T98" i="11"/>
  <c r="AB98" i="11"/>
  <c r="AD98" i="11"/>
  <c r="I99" i="11"/>
  <c r="M99" i="11"/>
  <c r="N99" i="11" s="1"/>
  <c r="T99" i="11"/>
  <c r="AD99" i="11"/>
  <c r="I100" i="11"/>
  <c r="AB100" i="11" s="1"/>
  <c r="AC100" i="11" s="1"/>
  <c r="AE100" i="11" s="1"/>
  <c r="O100" i="11" s="1"/>
  <c r="M100" i="11"/>
  <c r="N100" i="11" s="1"/>
  <c r="T100" i="11"/>
  <c r="AD100" i="11"/>
  <c r="I101" i="11"/>
  <c r="AB101" i="11" s="1"/>
  <c r="AC101" i="11" s="1"/>
  <c r="AE101" i="11" s="1"/>
  <c r="O101" i="11" s="1"/>
  <c r="M101" i="11"/>
  <c r="N101" i="11" s="1"/>
  <c r="T101" i="11"/>
  <c r="AD101" i="11"/>
  <c r="I102" i="11"/>
  <c r="AB102" i="11" s="1"/>
  <c r="M102" i="11"/>
  <c r="N102" i="11" s="1"/>
  <c r="T102" i="11"/>
  <c r="AD102" i="11"/>
  <c r="I103" i="11"/>
  <c r="AB103" i="11" s="1"/>
  <c r="M103" i="11"/>
  <c r="N103" i="11" s="1"/>
  <c r="T103" i="11"/>
  <c r="AD103" i="11"/>
  <c r="I104" i="11"/>
  <c r="AB104" i="11" s="1"/>
  <c r="AC104" i="11" s="1"/>
  <c r="AE104" i="11" s="1"/>
  <c r="O104" i="11" s="1"/>
  <c r="U104" i="11" s="1"/>
  <c r="M104" i="11"/>
  <c r="N104" i="11" s="1"/>
  <c r="T104" i="11"/>
  <c r="AD104" i="11"/>
  <c r="I105" i="11"/>
  <c r="AB105" i="11" s="1"/>
  <c r="AC105" i="11" s="1"/>
  <c r="AE105" i="11" s="1"/>
  <c r="O105" i="11" s="1"/>
  <c r="M105" i="11"/>
  <c r="N105" i="11" s="1"/>
  <c r="T105" i="11"/>
  <c r="AD105" i="11"/>
  <c r="I106" i="11"/>
  <c r="AB106" i="11" s="1"/>
  <c r="AC106" i="11" s="1"/>
  <c r="AE106" i="11" s="1"/>
  <c r="O106" i="11" s="1"/>
  <c r="M106" i="11"/>
  <c r="N106" i="11" s="1"/>
  <c r="T106" i="11"/>
  <c r="AD106" i="11"/>
  <c r="I107" i="11"/>
  <c r="M107" i="11"/>
  <c r="N107" i="11" s="1"/>
  <c r="T107" i="11"/>
  <c r="AD107" i="11"/>
  <c r="I108" i="11"/>
  <c r="M108" i="11"/>
  <c r="N108" i="11" s="1"/>
  <c r="T108" i="11"/>
  <c r="AD108" i="11"/>
  <c r="I109" i="11"/>
  <c r="AB109" i="11" s="1"/>
  <c r="AC109" i="11" s="1"/>
  <c r="AE109" i="11" s="1"/>
  <c r="O109" i="11" s="1"/>
  <c r="M109" i="11"/>
  <c r="N109" i="11" s="1"/>
  <c r="T109" i="11"/>
  <c r="AD109" i="11"/>
  <c r="I110" i="11"/>
  <c r="AB110" i="11" s="1"/>
  <c r="M110" i="11"/>
  <c r="N110" i="11" s="1"/>
  <c r="T110" i="11"/>
  <c r="AD110" i="11"/>
  <c r="I111" i="11"/>
  <c r="AB111" i="11" s="1"/>
  <c r="AC111" i="11" s="1"/>
  <c r="AE111" i="11" s="1"/>
  <c r="O111" i="11" s="1"/>
  <c r="M111" i="11"/>
  <c r="N111" i="11" s="1"/>
  <c r="T111" i="11"/>
  <c r="AD111" i="11"/>
  <c r="I112" i="11"/>
  <c r="AB112" i="11" s="1"/>
  <c r="AC112" i="11" s="1"/>
  <c r="AE112" i="11" s="1"/>
  <c r="O112" i="11" s="1"/>
  <c r="U112" i="11" s="1"/>
  <c r="M112" i="11"/>
  <c r="N112" i="11" s="1"/>
  <c r="T112" i="11"/>
  <c r="AD112" i="11"/>
  <c r="I113" i="11"/>
  <c r="AB113" i="11" s="1"/>
  <c r="AC113" i="11" s="1"/>
  <c r="AE113" i="11" s="1"/>
  <c r="O113" i="11" s="1"/>
  <c r="M113" i="11"/>
  <c r="N113" i="11" s="1"/>
  <c r="T113" i="11"/>
  <c r="AD113" i="11"/>
  <c r="I114" i="11"/>
  <c r="AB114" i="11" s="1"/>
  <c r="M114" i="11"/>
  <c r="N114" i="11" s="1"/>
  <c r="T114" i="11"/>
  <c r="AD114" i="11"/>
  <c r="I115" i="11"/>
  <c r="M115" i="11"/>
  <c r="N115" i="11" s="1"/>
  <c r="T115" i="11"/>
  <c r="AD115" i="11"/>
  <c r="I116" i="11"/>
  <c r="M116" i="11"/>
  <c r="N116" i="11" s="1"/>
  <c r="T116" i="11"/>
  <c r="AD116" i="11"/>
  <c r="I117" i="11"/>
  <c r="AB117" i="11" s="1"/>
  <c r="M117" i="11"/>
  <c r="N117" i="11" s="1"/>
  <c r="T117" i="11"/>
  <c r="AD117" i="11"/>
  <c r="I118" i="11"/>
  <c r="AB118" i="11" s="1"/>
  <c r="M118" i="11"/>
  <c r="N118" i="11" s="1"/>
  <c r="T118" i="11"/>
  <c r="AD118" i="11"/>
  <c r="I119" i="11"/>
  <c r="M119" i="11"/>
  <c r="N119" i="11" s="1"/>
  <c r="T119" i="11"/>
  <c r="AD119" i="11"/>
  <c r="I120" i="11"/>
  <c r="M120" i="11"/>
  <c r="N120" i="11" s="1"/>
  <c r="T120" i="11"/>
  <c r="AD120" i="11"/>
  <c r="I121" i="11"/>
  <c r="AB121" i="11" s="1"/>
  <c r="AC121" i="11" s="1"/>
  <c r="AE121" i="11" s="1"/>
  <c r="O121" i="11" s="1"/>
  <c r="M121" i="11"/>
  <c r="N121" i="11" s="1"/>
  <c r="T121" i="11"/>
  <c r="AD121" i="11"/>
  <c r="I122" i="11"/>
  <c r="AB122" i="11" s="1"/>
  <c r="AC122" i="11" s="1"/>
  <c r="AE122" i="11" s="1"/>
  <c r="O122" i="11" s="1"/>
  <c r="M122" i="11"/>
  <c r="N122" i="11" s="1"/>
  <c r="T122" i="11"/>
  <c r="AD122" i="11"/>
  <c r="I123" i="11"/>
  <c r="AB123" i="11" s="1"/>
  <c r="AC123" i="11" s="1"/>
  <c r="AE123" i="11" s="1"/>
  <c r="O123" i="11" s="1"/>
  <c r="M123" i="11"/>
  <c r="N123" i="11" s="1"/>
  <c r="T123" i="11"/>
  <c r="AD123" i="11"/>
  <c r="I124" i="11"/>
  <c r="M124" i="11"/>
  <c r="N124" i="11" s="1"/>
  <c r="T124" i="11"/>
  <c r="AD124" i="11"/>
  <c r="I125" i="11"/>
  <c r="AB125" i="11" s="1"/>
  <c r="AC125" i="11" s="1"/>
  <c r="AE125" i="11" s="1"/>
  <c r="O125" i="11" s="1"/>
  <c r="M125" i="11"/>
  <c r="N125" i="11" s="1"/>
  <c r="T125" i="11"/>
  <c r="AD125" i="11"/>
  <c r="I126" i="11"/>
  <c r="AB126" i="11" s="1"/>
  <c r="AC126" i="11" s="1"/>
  <c r="AE126" i="11" s="1"/>
  <c r="O126" i="11" s="1"/>
  <c r="M126" i="11"/>
  <c r="N126" i="11" s="1"/>
  <c r="T126" i="11"/>
  <c r="AD126" i="11"/>
  <c r="I127" i="11"/>
  <c r="AB127" i="11" s="1"/>
  <c r="M127" i="11"/>
  <c r="N127" i="11" s="1"/>
  <c r="T127" i="11"/>
  <c r="AD127" i="11"/>
  <c r="I128" i="11"/>
  <c r="AB128" i="11" s="1"/>
  <c r="M128" i="11"/>
  <c r="N128" i="11" s="1"/>
  <c r="T128" i="11"/>
  <c r="AD128" i="11"/>
  <c r="I129" i="11"/>
  <c r="AB129" i="11" s="1"/>
  <c r="AC129" i="11" s="1"/>
  <c r="AE129" i="11" s="1"/>
  <c r="O129" i="11" s="1"/>
  <c r="M129" i="11"/>
  <c r="N129" i="11" s="1"/>
  <c r="T129" i="11"/>
  <c r="AD129" i="11"/>
  <c r="I130" i="11"/>
  <c r="AB130" i="11" s="1"/>
  <c r="AC130" i="11" s="1"/>
  <c r="AE130" i="11" s="1"/>
  <c r="O130" i="11" s="1"/>
  <c r="M130" i="11"/>
  <c r="N130" i="11" s="1"/>
  <c r="T130" i="11"/>
  <c r="AD130" i="11"/>
  <c r="I131" i="11"/>
  <c r="AB131" i="11" s="1"/>
  <c r="AC131" i="11" s="1"/>
  <c r="AE131" i="11" s="1"/>
  <c r="O131" i="11" s="1"/>
  <c r="U131" i="11" s="1"/>
  <c r="M131" i="11"/>
  <c r="N131" i="11" s="1"/>
  <c r="T131" i="11"/>
  <c r="AD131" i="11"/>
  <c r="I132" i="11"/>
  <c r="M132" i="11"/>
  <c r="N132" i="11" s="1"/>
  <c r="T132" i="11"/>
  <c r="AD132" i="11"/>
  <c r="I133" i="11"/>
  <c r="AB133" i="11" s="1"/>
  <c r="AC133" i="11" s="1"/>
  <c r="AE133" i="11" s="1"/>
  <c r="O133" i="11" s="1"/>
  <c r="M133" i="11"/>
  <c r="N133" i="11" s="1"/>
  <c r="T133" i="11"/>
  <c r="AD133" i="11"/>
  <c r="I134" i="11"/>
  <c r="AB134" i="11" s="1"/>
  <c r="AC134" i="11" s="1"/>
  <c r="AE134" i="11" s="1"/>
  <c r="O134" i="11" s="1"/>
  <c r="U134" i="11" s="1"/>
  <c r="M134" i="11"/>
  <c r="N134" i="11" s="1"/>
  <c r="T134" i="11"/>
  <c r="AD134" i="11"/>
  <c r="I135" i="11"/>
  <c r="AB135" i="11" s="1"/>
  <c r="AC135" i="11" s="1"/>
  <c r="AE135" i="11" s="1"/>
  <c r="O135" i="11" s="1"/>
  <c r="M135" i="11"/>
  <c r="N135" i="11" s="1"/>
  <c r="T135" i="11"/>
  <c r="AD135" i="11"/>
  <c r="I136" i="11"/>
  <c r="AB136" i="11" s="1"/>
  <c r="AC136" i="11" s="1"/>
  <c r="AE136" i="11" s="1"/>
  <c r="O136" i="11" s="1"/>
  <c r="M136" i="11"/>
  <c r="N136" i="11" s="1"/>
  <c r="T136" i="11"/>
  <c r="AD136" i="11"/>
  <c r="I137" i="11"/>
  <c r="AB137" i="11" s="1"/>
  <c r="M137" i="11"/>
  <c r="N137" i="11" s="1"/>
  <c r="T137" i="11"/>
  <c r="AD137" i="11"/>
  <c r="I138" i="11"/>
  <c r="AB138" i="11" s="1"/>
  <c r="M138" i="11"/>
  <c r="N138" i="11" s="1"/>
  <c r="T138" i="11"/>
  <c r="AD138" i="11"/>
  <c r="I139" i="11"/>
  <c r="AB139" i="11" s="1"/>
  <c r="M139" i="11"/>
  <c r="N139" i="11" s="1"/>
  <c r="T139" i="11"/>
  <c r="AD139" i="11"/>
  <c r="I140" i="11"/>
  <c r="M140" i="11"/>
  <c r="N140" i="11" s="1"/>
  <c r="T140" i="11"/>
  <c r="AD140" i="11"/>
  <c r="I141" i="11"/>
  <c r="AB141" i="11" s="1"/>
  <c r="M141" i="11"/>
  <c r="N141" i="11" s="1"/>
  <c r="T141" i="11"/>
  <c r="AD141" i="11"/>
  <c r="I142" i="11"/>
  <c r="AB142" i="11" s="1"/>
  <c r="M142" i="11"/>
  <c r="N142" i="11" s="1"/>
  <c r="T142" i="11"/>
  <c r="AD142" i="11"/>
  <c r="I143" i="11"/>
  <c r="M143" i="11"/>
  <c r="N143" i="11" s="1"/>
  <c r="T143" i="11"/>
  <c r="AD143" i="11"/>
  <c r="I144" i="11"/>
  <c r="AB144" i="11" s="1"/>
  <c r="M144" i="11"/>
  <c r="N144" i="11" s="1"/>
  <c r="T144" i="11"/>
  <c r="AD144" i="11"/>
  <c r="I145" i="11"/>
  <c r="M145" i="11"/>
  <c r="N145" i="11" s="1"/>
  <c r="T145" i="11"/>
  <c r="AD145" i="11"/>
  <c r="I146" i="11"/>
  <c r="AB146" i="11" s="1"/>
  <c r="AC146" i="11" s="1"/>
  <c r="AE146" i="11" s="1"/>
  <c r="O146" i="11" s="1"/>
  <c r="M146" i="11"/>
  <c r="N146" i="11" s="1"/>
  <c r="T146" i="11"/>
  <c r="AD146" i="11"/>
  <c r="I147" i="11"/>
  <c r="M147" i="11"/>
  <c r="N147" i="11" s="1"/>
  <c r="T147" i="11"/>
  <c r="AD147" i="11"/>
  <c r="I148" i="11"/>
  <c r="AB148" i="11" s="1"/>
  <c r="AC148" i="11" s="1"/>
  <c r="AE148" i="11" s="1"/>
  <c r="O148" i="11" s="1"/>
  <c r="M148" i="11"/>
  <c r="N148" i="11" s="1"/>
  <c r="T148" i="11"/>
  <c r="AD148" i="11"/>
  <c r="I149" i="11"/>
  <c r="AB149" i="11" s="1"/>
  <c r="AC149" i="11" s="1"/>
  <c r="AE149" i="11" s="1"/>
  <c r="O149" i="11" s="1"/>
  <c r="M149" i="11"/>
  <c r="N149" i="11" s="1"/>
  <c r="T149" i="11"/>
  <c r="AD149" i="11"/>
  <c r="I150" i="11"/>
  <c r="AB150" i="11" s="1"/>
  <c r="AC150" i="11" s="1"/>
  <c r="AE150" i="11" s="1"/>
  <c r="O150" i="11" s="1"/>
  <c r="M150" i="11"/>
  <c r="N150" i="11" s="1"/>
  <c r="T150" i="11"/>
  <c r="AD150" i="11"/>
  <c r="I151" i="11"/>
  <c r="AB151" i="11" s="1"/>
  <c r="M151" i="11"/>
  <c r="N151" i="11" s="1"/>
  <c r="T151" i="11"/>
  <c r="AD151" i="11"/>
  <c r="I152" i="11"/>
  <c r="M152" i="11"/>
  <c r="N152" i="11" s="1"/>
  <c r="T152" i="11"/>
  <c r="AD152" i="11"/>
  <c r="I153" i="11"/>
  <c r="AB153" i="11" s="1"/>
  <c r="M153" i="11"/>
  <c r="N153" i="11" s="1"/>
  <c r="T153" i="11"/>
  <c r="AD153" i="11"/>
  <c r="I154" i="11"/>
  <c r="AB154" i="11" s="1"/>
  <c r="AC154" i="11" s="1"/>
  <c r="AE154" i="11" s="1"/>
  <c r="O154" i="11" s="1"/>
  <c r="M154" i="11"/>
  <c r="N154" i="11" s="1"/>
  <c r="T154" i="11"/>
  <c r="AD154" i="11"/>
  <c r="I155" i="11"/>
  <c r="AB155" i="11" s="1"/>
  <c r="AC155" i="11" s="1"/>
  <c r="AE155" i="11" s="1"/>
  <c r="O155" i="11" s="1"/>
  <c r="M155" i="11"/>
  <c r="N155" i="11" s="1"/>
  <c r="T155" i="11"/>
  <c r="AD155" i="11"/>
  <c r="I156" i="11"/>
  <c r="AB156" i="11" s="1"/>
  <c r="M156" i="11"/>
  <c r="N156" i="11" s="1"/>
  <c r="T156" i="11"/>
  <c r="AD156" i="11"/>
  <c r="I157" i="11"/>
  <c r="AB157" i="11" s="1"/>
  <c r="AC157" i="11" s="1"/>
  <c r="AE157" i="11" s="1"/>
  <c r="O157" i="11" s="1"/>
  <c r="M157" i="11"/>
  <c r="N157" i="11" s="1"/>
  <c r="T157" i="11"/>
  <c r="AD157" i="11"/>
  <c r="I158" i="11"/>
  <c r="AB158" i="11" s="1"/>
  <c r="M158" i="11"/>
  <c r="N158" i="11" s="1"/>
  <c r="T158" i="11"/>
  <c r="AD158" i="11"/>
  <c r="I159" i="11"/>
  <c r="AB159" i="11" s="1"/>
  <c r="AC159" i="11" s="1"/>
  <c r="AE159" i="11" s="1"/>
  <c r="O159" i="11" s="1"/>
  <c r="M159" i="11"/>
  <c r="N159" i="11" s="1"/>
  <c r="T159" i="11"/>
  <c r="AD159" i="11"/>
  <c r="I160" i="11"/>
  <c r="AB160" i="11" s="1"/>
  <c r="AC160" i="11" s="1"/>
  <c r="AE160" i="11" s="1"/>
  <c r="O160" i="11" s="1"/>
  <c r="M160" i="11"/>
  <c r="N160" i="11" s="1"/>
  <c r="T160" i="11"/>
  <c r="AD160" i="11"/>
  <c r="I161" i="11"/>
  <c r="AB161" i="11" s="1"/>
  <c r="AC161" i="11" s="1"/>
  <c r="AE161" i="11" s="1"/>
  <c r="O161" i="11" s="1"/>
  <c r="M161" i="11"/>
  <c r="N161" i="11" s="1"/>
  <c r="T161" i="11"/>
  <c r="AD161" i="11"/>
  <c r="I162" i="11"/>
  <c r="AB162" i="11" s="1"/>
  <c r="M162" i="11"/>
  <c r="N162" i="11" s="1"/>
  <c r="T162" i="11"/>
  <c r="AD162" i="11"/>
  <c r="I163" i="11"/>
  <c r="AB163" i="11" s="1"/>
  <c r="AC163" i="11" s="1"/>
  <c r="AE163" i="11" s="1"/>
  <c r="O163" i="11" s="1"/>
  <c r="M163" i="11"/>
  <c r="N163" i="11" s="1"/>
  <c r="T163" i="11"/>
  <c r="AD163" i="11"/>
  <c r="I164" i="11"/>
  <c r="AB164" i="11" s="1"/>
  <c r="AC164" i="11" s="1"/>
  <c r="AE164" i="11" s="1"/>
  <c r="O164" i="11" s="1"/>
  <c r="M164" i="11"/>
  <c r="N164" i="11" s="1"/>
  <c r="T164" i="11"/>
  <c r="AD164" i="11"/>
  <c r="I165" i="11"/>
  <c r="AB165" i="11" s="1"/>
  <c r="AC165" i="11" s="1"/>
  <c r="AE165" i="11" s="1"/>
  <c r="O165" i="11" s="1"/>
  <c r="M165" i="11"/>
  <c r="N165" i="11" s="1"/>
  <c r="T165" i="11"/>
  <c r="AD165" i="11"/>
  <c r="I166" i="11"/>
  <c r="AB166" i="11" s="1"/>
  <c r="M166" i="11"/>
  <c r="N166" i="11" s="1"/>
  <c r="T166" i="11"/>
  <c r="AD166" i="11"/>
  <c r="I167" i="11"/>
  <c r="AB167" i="11" s="1"/>
  <c r="AC167" i="11" s="1"/>
  <c r="AE167" i="11" s="1"/>
  <c r="O167" i="11" s="1"/>
  <c r="M167" i="11"/>
  <c r="N167" i="11" s="1"/>
  <c r="T167" i="11"/>
  <c r="AD167" i="11"/>
  <c r="I168" i="11"/>
  <c r="M168" i="11"/>
  <c r="N168" i="11" s="1"/>
  <c r="T168" i="11"/>
  <c r="AD168" i="11"/>
  <c r="I169" i="11"/>
  <c r="AB169" i="11" s="1"/>
  <c r="AC169" i="11" s="1"/>
  <c r="AE169" i="11" s="1"/>
  <c r="O169" i="11" s="1"/>
  <c r="M169" i="11"/>
  <c r="N169" i="11" s="1"/>
  <c r="T169" i="11"/>
  <c r="AD169" i="11"/>
  <c r="I170" i="11"/>
  <c r="AB170" i="11" s="1"/>
  <c r="M170" i="11"/>
  <c r="N170" i="11" s="1"/>
  <c r="T170" i="11"/>
  <c r="AD170" i="11"/>
  <c r="I171" i="11"/>
  <c r="AB171" i="11" s="1"/>
  <c r="AC171" i="11" s="1"/>
  <c r="AE171" i="11" s="1"/>
  <c r="O171" i="11" s="1"/>
  <c r="M171" i="11"/>
  <c r="N171" i="11" s="1"/>
  <c r="T171" i="11"/>
  <c r="AD171" i="11"/>
  <c r="I172" i="11"/>
  <c r="AB172" i="11" s="1"/>
  <c r="M172" i="11"/>
  <c r="N172" i="11" s="1"/>
  <c r="T172" i="11"/>
  <c r="AD172" i="11"/>
  <c r="I173" i="11"/>
  <c r="AB173" i="11" s="1"/>
  <c r="AC173" i="11" s="1"/>
  <c r="AE173" i="11" s="1"/>
  <c r="O173" i="11" s="1"/>
  <c r="M173" i="11"/>
  <c r="N173" i="11" s="1"/>
  <c r="T173" i="11"/>
  <c r="AD173" i="11"/>
  <c r="I174" i="11"/>
  <c r="M174" i="11"/>
  <c r="N174" i="11" s="1"/>
  <c r="T174" i="11"/>
  <c r="AB174" i="11"/>
  <c r="AD174" i="11"/>
  <c r="I175" i="11"/>
  <c r="AB175" i="11" s="1"/>
  <c r="AC175" i="11" s="1"/>
  <c r="AE175" i="11" s="1"/>
  <c r="O175" i="11" s="1"/>
  <c r="M175" i="11"/>
  <c r="N175" i="11" s="1"/>
  <c r="T175" i="11"/>
  <c r="AD175" i="11"/>
  <c r="I176" i="11"/>
  <c r="AB176" i="11" s="1"/>
  <c r="AC176" i="11" s="1"/>
  <c r="AE176" i="11" s="1"/>
  <c r="O176" i="11" s="1"/>
  <c r="M176" i="11"/>
  <c r="N176" i="11" s="1"/>
  <c r="T176" i="11"/>
  <c r="AD176" i="11"/>
  <c r="I177" i="11"/>
  <c r="AB177" i="11" s="1"/>
  <c r="AC177" i="11" s="1"/>
  <c r="AE177" i="11" s="1"/>
  <c r="O177" i="11" s="1"/>
  <c r="M177" i="11"/>
  <c r="N177" i="11" s="1"/>
  <c r="T177" i="11"/>
  <c r="AD177" i="11"/>
  <c r="I178" i="11"/>
  <c r="AB178" i="11" s="1"/>
  <c r="M178" i="11"/>
  <c r="N178" i="11" s="1"/>
  <c r="T178" i="11"/>
  <c r="AD178" i="11"/>
  <c r="I179" i="11"/>
  <c r="AB179" i="11" s="1"/>
  <c r="AC179" i="11" s="1"/>
  <c r="AE179" i="11" s="1"/>
  <c r="O179" i="11" s="1"/>
  <c r="M179" i="11"/>
  <c r="N179" i="11" s="1"/>
  <c r="T179" i="11"/>
  <c r="AD179" i="11"/>
  <c r="I180" i="11"/>
  <c r="M180" i="11"/>
  <c r="N180" i="11" s="1"/>
  <c r="T180" i="11"/>
  <c r="AD180" i="11"/>
  <c r="I181" i="11"/>
  <c r="AB181" i="11" s="1"/>
  <c r="AC181" i="11" s="1"/>
  <c r="AE181" i="11" s="1"/>
  <c r="O181" i="11" s="1"/>
  <c r="M181" i="11"/>
  <c r="N181" i="11" s="1"/>
  <c r="T181" i="11"/>
  <c r="AD181" i="11"/>
  <c r="I182" i="11"/>
  <c r="AB182" i="11" s="1"/>
  <c r="AC182" i="11" s="1"/>
  <c r="AE182" i="11" s="1"/>
  <c r="O182" i="11" s="1"/>
  <c r="M182" i="11"/>
  <c r="N182" i="11" s="1"/>
  <c r="T182" i="11"/>
  <c r="AD182" i="11"/>
  <c r="I183" i="11"/>
  <c r="AB183" i="11" s="1"/>
  <c r="AC183" i="11" s="1"/>
  <c r="AE183" i="11" s="1"/>
  <c r="O183" i="11" s="1"/>
  <c r="M183" i="11"/>
  <c r="N183" i="11" s="1"/>
  <c r="T183" i="11"/>
  <c r="AD183" i="11"/>
  <c r="I184" i="11"/>
  <c r="AB184" i="11" s="1"/>
  <c r="AC184" i="11" s="1"/>
  <c r="AE184" i="11" s="1"/>
  <c r="O184" i="11" s="1"/>
  <c r="M184" i="11"/>
  <c r="N184" i="11" s="1"/>
  <c r="T184" i="11"/>
  <c r="AD184" i="11"/>
  <c r="I185" i="11"/>
  <c r="AB185" i="11" s="1"/>
  <c r="AC185" i="11" s="1"/>
  <c r="AE185" i="11" s="1"/>
  <c r="O185" i="11" s="1"/>
  <c r="M185" i="11"/>
  <c r="N185" i="11" s="1"/>
  <c r="T185" i="11"/>
  <c r="AD185" i="11"/>
  <c r="I186" i="11"/>
  <c r="AB186" i="11" s="1"/>
  <c r="M186" i="11"/>
  <c r="N186" i="11" s="1"/>
  <c r="T186" i="11"/>
  <c r="AD186" i="11"/>
  <c r="I187" i="11"/>
  <c r="M187" i="11"/>
  <c r="N187" i="11" s="1"/>
  <c r="T187" i="11"/>
  <c r="AD187" i="11"/>
  <c r="I188" i="11"/>
  <c r="AB188" i="11" s="1"/>
  <c r="M188" i="11"/>
  <c r="N188" i="11" s="1"/>
  <c r="T188" i="11"/>
  <c r="AD188" i="11"/>
  <c r="I189" i="11"/>
  <c r="AB189" i="11" s="1"/>
  <c r="AC189" i="11" s="1"/>
  <c r="AE189" i="11" s="1"/>
  <c r="O189" i="11" s="1"/>
  <c r="M189" i="11"/>
  <c r="N189" i="11" s="1"/>
  <c r="T189" i="11"/>
  <c r="AD189" i="11"/>
  <c r="I190" i="11"/>
  <c r="AB190" i="11" s="1"/>
  <c r="AC190" i="11" s="1"/>
  <c r="AE190" i="11" s="1"/>
  <c r="O190" i="11" s="1"/>
  <c r="M190" i="11"/>
  <c r="N190" i="11" s="1"/>
  <c r="T190" i="11"/>
  <c r="AD190" i="11"/>
  <c r="I191" i="11"/>
  <c r="AB191" i="11" s="1"/>
  <c r="AC191" i="11" s="1"/>
  <c r="AE191" i="11" s="1"/>
  <c r="O191" i="11" s="1"/>
  <c r="U191" i="11" s="1"/>
  <c r="M191" i="11"/>
  <c r="N191" i="11" s="1"/>
  <c r="T191" i="11"/>
  <c r="AD191" i="11"/>
  <c r="I192" i="11"/>
  <c r="AB192" i="11" s="1"/>
  <c r="M192" i="11"/>
  <c r="N192" i="11" s="1"/>
  <c r="T192" i="11"/>
  <c r="AD192" i="11"/>
  <c r="I193" i="11"/>
  <c r="AB193" i="11" s="1"/>
  <c r="AC193" i="11" s="1"/>
  <c r="AE193" i="11" s="1"/>
  <c r="O193" i="11" s="1"/>
  <c r="M193" i="11"/>
  <c r="N193" i="11" s="1"/>
  <c r="T193" i="11"/>
  <c r="AD193" i="11"/>
  <c r="I194" i="11"/>
  <c r="AB194" i="11" s="1"/>
  <c r="M194" i="11"/>
  <c r="N194" i="11" s="1"/>
  <c r="T194" i="11"/>
  <c r="AD194" i="11"/>
  <c r="I195" i="11"/>
  <c r="AB195" i="11" s="1"/>
  <c r="AC195" i="11" s="1"/>
  <c r="AE195" i="11" s="1"/>
  <c r="O195" i="11" s="1"/>
  <c r="M195" i="11"/>
  <c r="N195" i="11" s="1"/>
  <c r="T195" i="11"/>
  <c r="AD195" i="11"/>
  <c r="I196" i="11"/>
  <c r="AB196" i="11" s="1"/>
  <c r="AC196" i="11" s="1"/>
  <c r="AE196" i="11" s="1"/>
  <c r="O196" i="11" s="1"/>
  <c r="M196" i="11"/>
  <c r="N196" i="11" s="1"/>
  <c r="T196" i="11"/>
  <c r="AD196" i="11"/>
  <c r="I197" i="11"/>
  <c r="AB197" i="11" s="1"/>
  <c r="AC197" i="11" s="1"/>
  <c r="AE197" i="11" s="1"/>
  <c r="O197" i="11" s="1"/>
  <c r="M197" i="11"/>
  <c r="N197" i="11" s="1"/>
  <c r="T197" i="11"/>
  <c r="AD197" i="11"/>
  <c r="I198" i="11"/>
  <c r="AB198" i="11" s="1"/>
  <c r="AC198" i="11" s="1"/>
  <c r="AE198" i="11" s="1"/>
  <c r="O198" i="11" s="1"/>
  <c r="M198" i="11"/>
  <c r="N198" i="11" s="1"/>
  <c r="T198" i="11"/>
  <c r="AD198" i="11"/>
  <c r="I199" i="11"/>
  <c r="AB199" i="11" s="1"/>
  <c r="AC199" i="11" s="1"/>
  <c r="AE199" i="11" s="1"/>
  <c r="O199" i="11" s="1"/>
  <c r="M199" i="11"/>
  <c r="N199" i="11" s="1"/>
  <c r="T199" i="11"/>
  <c r="AD199" i="11"/>
  <c r="I200" i="11"/>
  <c r="M200" i="11"/>
  <c r="N200" i="11" s="1"/>
  <c r="T200" i="11"/>
  <c r="AD200" i="11"/>
  <c r="I201" i="11"/>
  <c r="AB201" i="11" s="1"/>
  <c r="AC201" i="11" s="1"/>
  <c r="AE201" i="11" s="1"/>
  <c r="O201" i="11" s="1"/>
  <c r="M201" i="11"/>
  <c r="N201" i="11" s="1"/>
  <c r="T201" i="11"/>
  <c r="AD201" i="11"/>
  <c r="I202" i="11"/>
  <c r="AB202" i="11" s="1"/>
  <c r="M202" i="11"/>
  <c r="N202" i="11" s="1"/>
  <c r="T202" i="11"/>
  <c r="AD202" i="11"/>
  <c r="I203" i="11"/>
  <c r="AB203" i="11" s="1"/>
  <c r="AC203" i="11" s="1"/>
  <c r="AE203" i="11" s="1"/>
  <c r="O203" i="11" s="1"/>
  <c r="M203" i="11"/>
  <c r="N203" i="11" s="1"/>
  <c r="T203" i="11"/>
  <c r="AD203" i="11"/>
  <c r="I204" i="11"/>
  <c r="AB204" i="11" s="1"/>
  <c r="M204" i="11"/>
  <c r="N204" i="11" s="1"/>
  <c r="T204" i="11"/>
  <c r="AD204" i="11"/>
  <c r="I205" i="11"/>
  <c r="AB205" i="11" s="1"/>
  <c r="M205" i="11"/>
  <c r="N205" i="11" s="1"/>
  <c r="T205" i="11"/>
  <c r="AD205" i="11"/>
  <c r="I206" i="11"/>
  <c r="M206" i="11"/>
  <c r="N206" i="11" s="1"/>
  <c r="T206" i="11"/>
  <c r="AD206" i="11"/>
  <c r="I207" i="11"/>
  <c r="M207" i="11"/>
  <c r="N207" i="11" s="1"/>
  <c r="T207" i="11"/>
  <c r="AD207" i="11"/>
  <c r="I208" i="11"/>
  <c r="AB208" i="11" s="1"/>
  <c r="AC208" i="11" s="1"/>
  <c r="AE208" i="11" s="1"/>
  <c r="O208" i="11" s="1"/>
  <c r="M208" i="11"/>
  <c r="N208" i="11" s="1"/>
  <c r="T208" i="11"/>
  <c r="AD208" i="11"/>
  <c r="I209" i="11"/>
  <c r="M209" i="11"/>
  <c r="N209" i="11" s="1"/>
  <c r="T209" i="11"/>
  <c r="AB209" i="11"/>
  <c r="AD209" i="11"/>
  <c r="I210" i="11"/>
  <c r="AB210" i="11" s="1"/>
  <c r="M210" i="11"/>
  <c r="N210" i="11" s="1"/>
  <c r="T210" i="11"/>
  <c r="AD210" i="11"/>
  <c r="I211" i="11"/>
  <c r="AB211" i="11" s="1"/>
  <c r="AC211" i="11" s="1"/>
  <c r="AE211" i="11" s="1"/>
  <c r="O211" i="11" s="1"/>
  <c r="M211" i="11"/>
  <c r="N211" i="11" s="1"/>
  <c r="T211" i="11"/>
  <c r="AD211" i="11"/>
  <c r="I212" i="11"/>
  <c r="AB212" i="11" s="1"/>
  <c r="M212" i="11"/>
  <c r="N212" i="11" s="1"/>
  <c r="T212" i="11"/>
  <c r="AD212" i="11"/>
  <c r="I213" i="11"/>
  <c r="AB213" i="11" s="1"/>
  <c r="AC213" i="11" s="1"/>
  <c r="AE213" i="11" s="1"/>
  <c r="O213" i="11" s="1"/>
  <c r="M213" i="11"/>
  <c r="N213" i="11" s="1"/>
  <c r="T213" i="11"/>
  <c r="AD213" i="11"/>
  <c r="I214" i="11"/>
  <c r="AB214" i="11" s="1"/>
  <c r="M214" i="11"/>
  <c r="N214" i="11" s="1"/>
  <c r="T214" i="11"/>
  <c r="AD214" i="11"/>
  <c r="I215" i="11"/>
  <c r="AB215" i="11" s="1"/>
  <c r="M215" i="11"/>
  <c r="N215" i="11" s="1"/>
  <c r="T215" i="11"/>
  <c r="AD215" i="11"/>
  <c r="I216" i="11"/>
  <c r="AB216" i="11" s="1"/>
  <c r="M216" i="11"/>
  <c r="N216" i="11" s="1"/>
  <c r="T216" i="11"/>
  <c r="AD216" i="11"/>
  <c r="I217" i="11"/>
  <c r="AB217" i="11" s="1"/>
  <c r="M217" i="11"/>
  <c r="N217" i="11" s="1"/>
  <c r="T217" i="11"/>
  <c r="AD217" i="11"/>
  <c r="I218" i="11"/>
  <c r="M218" i="11"/>
  <c r="N218" i="11" s="1"/>
  <c r="T218" i="11"/>
  <c r="AD218" i="11"/>
  <c r="I219" i="11"/>
  <c r="AB219" i="11" s="1"/>
  <c r="AC219" i="11" s="1"/>
  <c r="AE219" i="11" s="1"/>
  <c r="O219" i="11" s="1"/>
  <c r="M219" i="11"/>
  <c r="N219" i="11" s="1"/>
  <c r="T219" i="11"/>
  <c r="AD219" i="11"/>
  <c r="I220" i="11"/>
  <c r="AB220" i="11" s="1"/>
  <c r="M220" i="11"/>
  <c r="N220" i="11" s="1"/>
  <c r="T220" i="11"/>
  <c r="AD220" i="11"/>
  <c r="I221" i="11"/>
  <c r="AB221" i="11" s="1"/>
  <c r="AC221" i="11" s="1"/>
  <c r="AE221" i="11" s="1"/>
  <c r="O221" i="11" s="1"/>
  <c r="M221" i="11"/>
  <c r="N221" i="11" s="1"/>
  <c r="T221" i="11"/>
  <c r="AD221" i="11"/>
  <c r="I222" i="11"/>
  <c r="AB222" i="11" s="1"/>
  <c r="AC222" i="11" s="1"/>
  <c r="AE222" i="11" s="1"/>
  <c r="O222" i="11" s="1"/>
  <c r="M222" i="11"/>
  <c r="N222" i="11" s="1"/>
  <c r="T222" i="11"/>
  <c r="AD222" i="11"/>
  <c r="I223" i="11"/>
  <c r="AB223" i="11" s="1"/>
  <c r="AC223" i="11" s="1"/>
  <c r="AE223" i="11" s="1"/>
  <c r="O223" i="11" s="1"/>
  <c r="U223" i="11" s="1"/>
  <c r="M223" i="11"/>
  <c r="N223" i="11" s="1"/>
  <c r="T223" i="11"/>
  <c r="AD223" i="11"/>
  <c r="I224" i="11"/>
  <c r="AB224" i="11" s="1"/>
  <c r="M224" i="11"/>
  <c r="N224" i="11" s="1"/>
  <c r="T224" i="11"/>
  <c r="AD224" i="11"/>
  <c r="I225" i="11"/>
  <c r="M225" i="11"/>
  <c r="N225" i="11" s="1"/>
  <c r="T225" i="11"/>
  <c r="AD225" i="11"/>
  <c r="I226" i="11"/>
  <c r="AB226" i="11" s="1"/>
  <c r="M226" i="11"/>
  <c r="N226" i="11" s="1"/>
  <c r="T226" i="11"/>
  <c r="AD226" i="11"/>
  <c r="I227" i="11"/>
  <c r="M227" i="11"/>
  <c r="N227" i="11" s="1"/>
  <c r="T227" i="11"/>
  <c r="AD227" i="11"/>
  <c r="I228" i="11"/>
  <c r="AB228" i="11" s="1"/>
  <c r="AC228" i="11" s="1"/>
  <c r="AE228" i="11" s="1"/>
  <c r="O228" i="11" s="1"/>
  <c r="M228" i="11"/>
  <c r="N228" i="11" s="1"/>
  <c r="T228" i="11"/>
  <c r="AD228" i="11"/>
  <c r="I229" i="11"/>
  <c r="M229" i="11"/>
  <c r="N229" i="11" s="1"/>
  <c r="T229" i="11"/>
  <c r="AD229" i="11"/>
  <c r="I230" i="11"/>
  <c r="AB230" i="11" s="1"/>
  <c r="AC230" i="11" s="1"/>
  <c r="AE230" i="11" s="1"/>
  <c r="O230" i="11" s="1"/>
  <c r="M230" i="11"/>
  <c r="N230" i="11" s="1"/>
  <c r="T230" i="11"/>
  <c r="AD230" i="11"/>
  <c r="I231" i="11"/>
  <c r="AB231" i="11" s="1"/>
  <c r="AC231" i="11" s="1"/>
  <c r="AE231" i="11" s="1"/>
  <c r="O231" i="11" s="1"/>
  <c r="M231" i="11"/>
  <c r="N231" i="11" s="1"/>
  <c r="T231" i="11"/>
  <c r="AD231" i="11"/>
  <c r="I232" i="11"/>
  <c r="AB232" i="11" s="1"/>
  <c r="M232" i="11"/>
  <c r="N232" i="11" s="1"/>
  <c r="T232" i="11"/>
  <c r="AD232" i="11"/>
  <c r="I233" i="11"/>
  <c r="AB233" i="11" s="1"/>
  <c r="AC233" i="11" s="1"/>
  <c r="AE233" i="11" s="1"/>
  <c r="O233" i="11" s="1"/>
  <c r="M233" i="11"/>
  <c r="N233" i="11" s="1"/>
  <c r="T233" i="11"/>
  <c r="AD233" i="11"/>
  <c r="I234" i="11"/>
  <c r="AB234" i="11" s="1"/>
  <c r="M234" i="11"/>
  <c r="N234" i="11" s="1"/>
  <c r="T234" i="11"/>
  <c r="AD234" i="11"/>
  <c r="I235" i="11"/>
  <c r="AB235" i="11" s="1"/>
  <c r="AC235" i="11" s="1"/>
  <c r="AE235" i="11" s="1"/>
  <c r="O235" i="11" s="1"/>
  <c r="M235" i="11"/>
  <c r="N235" i="11" s="1"/>
  <c r="T235" i="11"/>
  <c r="AD235" i="11"/>
  <c r="I236" i="11"/>
  <c r="AB236" i="11" s="1"/>
  <c r="AC236" i="11" s="1"/>
  <c r="AE236" i="11" s="1"/>
  <c r="O236" i="11" s="1"/>
  <c r="M236" i="11"/>
  <c r="N236" i="11" s="1"/>
  <c r="T236" i="11"/>
  <c r="AD236" i="11"/>
  <c r="I237" i="11"/>
  <c r="M237" i="11"/>
  <c r="N237" i="11" s="1"/>
  <c r="T237" i="11"/>
  <c r="AD237" i="11"/>
  <c r="I238" i="11"/>
  <c r="AB238" i="11" s="1"/>
  <c r="AC238" i="11" s="1"/>
  <c r="AE238" i="11" s="1"/>
  <c r="O238" i="11" s="1"/>
  <c r="U238" i="11" s="1"/>
  <c r="M238" i="11"/>
  <c r="N238" i="11" s="1"/>
  <c r="T238" i="11"/>
  <c r="AD238" i="11"/>
  <c r="I239" i="11"/>
  <c r="AB239" i="11" s="1"/>
  <c r="M239" i="11"/>
  <c r="N239" i="11" s="1"/>
  <c r="T239" i="11"/>
  <c r="AD239" i="11"/>
  <c r="I240" i="11"/>
  <c r="AB240" i="11" s="1"/>
  <c r="M240" i="11"/>
  <c r="N240" i="11" s="1"/>
  <c r="T240" i="11"/>
  <c r="AD240" i="11"/>
  <c r="I241" i="11"/>
  <c r="AB241" i="11" s="1"/>
  <c r="AC241" i="11" s="1"/>
  <c r="AE241" i="11" s="1"/>
  <c r="O241" i="11" s="1"/>
  <c r="M241" i="11"/>
  <c r="N241" i="11" s="1"/>
  <c r="T241" i="11"/>
  <c r="AD241" i="11"/>
  <c r="I242" i="11"/>
  <c r="AB242" i="11" s="1"/>
  <c r="AC242" i="11" s="1"/>
  <c r="AE242" i="11" s="1"/>
  <c r="O242" i="11" s="1"/>
  <c r="U242" i="11" s="1"/>
  <c r="M242" i="11"/>
  <c r="N242" i="11" s="1"/>
  <c r="T242" i="11"/>
  <c r="AD242" i="11"/>
  <c r="I243" i="11"/>
  <c r="M243" i="11"/>
  <c r="N243" i="11" s="1"/>
  <c r="T243" i="11"/>
  <c r="AD243" i="11"/>
  <c r="I244" i="11"/>
  <c r="M244" i="11"/>
  <c r="N244" i="11" s="1"/>
  <c r="T244" i="11"/>
  <c r="AD244" i="11"/>
  <c r="I245" i="11"/>
  <c r="AB245" i="11" s="1"/>
  <c r="AC245" i="11" s="1"/>
  <c r="AE245" i="11" s="1"/>
  <c r="O245" i="11" s="1"/>
  <c r="M245" i="11"/>
  <c r="N245" i="11" s="1"/>
  <c r="T245" i="11"/>
  <c r="AD245" i="11"/>
  <c r="I246" i="11"/>
  <c r="AB246" i="11" s="1"/>
  <c r="AC246" i="11" s="1"/>
  <c r="AE246" i="11" s="1"/>
  <c r="O246" i="11" s="1"/>
  <c r="M246" i="11"/>
  <c r="N246" i="11" s="1"/>
  <c r="T246" i="11"/>
  <c r="AD246" i="11"/>
  <c r="I247" i="11"/>
  <c r="AB247" i="11" s="1"/>
  <c r="M247" i="11"/>
  <c r="N247" i="11" s="1"/>
  <c r="T247" i="11"/>
  <c r="AD247" i="11"/>
  <c r="I248" i="11"/>
  <c r="AB248" i="11" s="1"/>
  <c r="AC248" i="11" s="1"/>
  <c r="AE248" i="11" s="1"/>
  <c r="O248" i="11" s="1"/>
  <c r="U248" i="11" s="1"/>
  <c r="M248" i="11"/>
  <c r="N248" i="11" s="1"/>
  <c r="T248" i="11"/>
  <c r="AD248" i="11"/>
  <c r="I249" i="11"/>
  <c r="AB249" i="11" s="1"/>
  <c r="M249" i="11"/>
  <c r="N249" i="11" s="1"/>
  <c r="T249" i="11"/>
  <c r="AD249" i="11"/>
  <c r="I250" i="11"/>
  <c r="AB250" i="11" s="1"/>
  <c r="M250" i="11"/>
  <c r="N250" i="11" s="1"/>
  <c r="T250" i="11"/>
  <c r="AD250" i="11"/>
  <c r="I251" i="11"/>
  <c r="AB251" i="11" s="1"/>
  <c r="AC251" i="11" s="1"/>
  <c r="AE251" i="11" s="1"/>
  <c r="O251" i="11" s="1"/>
  <c r="M251" i="11"/>
  <c r="N251" i="11" s="1"/>
  <c r="T251" i="11"/>
  <c r="AD251" i="11"/>
  <c r="I252" i="11"/>
  <c r="AB252" i="11" s="1"/>
  <c r="AC252" i="11" s="1"/>
  <c r="AE252" i="11" s="1"/>
  <c r="O252" i="11" s="1"/>
  <c r="M252" i="11"/>
  <c r="N252" i="11" s="1"/>
  <c r="T252" i="11"/>
  <c r="AD252" i="11"/>
  <c r="I253" i="11"/>
  <c r="M253" i="11"/>
  <c r="N253" i="11" s="1"/>
  <c r="T253" i="11"/>
  <c r="AB253" i="11"/>
  <c r="AD253" i="11"/>
  <c r="I254" i="11"/>
  <c r="AB254" i="11" s="1"/>
  <c r="AC254" i="11" s="1"/>
  <c r="AE254" i="11" s="1"/>
  <c r="O254" i="11" s="1"/>
  <c r="M254" i="11"/>
  <c r="N254" i="11" s="1"/>
  <c r="T254" i="11"/>
  <c r="AD254" i="11"/>
  <c r="I255" i="11"/>
  <c r="AB255" i="11" s="1"/>
  <c r="AC255" i="11" s="1"/>
  <c r="AE255" i="11" s="1"/>
  <c r="O255" i="11" s="1"/>
  <c r="U255" i="11" s="1"/>
  <c r="M255" i="11"/>
  <c r="N255" i="11" s="1"/>
  <c r="T255" i="11"/>
  <c r="AD255" i="11"/>
  <c r="I256" i="11"/>
  <c r="M256" i="11"/>
  <c r="N256" i="11" s="1"/>
  <c r="T256" i="11"/>
  <c r="AD256" i="11"/>
  <c r="I257" i="11"/>
  <c r="AB257" i="11" s="1"/>
  <c r="M257" i="11"/>
  <c r="N257" i="11" s="1"/>
  <c r="T257" i="11"/>
  <c r="AD257" i="11"/>
  <c r="I258" i="11"/>
  <c r="AB258" i="11" s="1"/>
  <c r="M258" i="11"/>
  <c r="N258" i="11" s="1"/>
  <c r="T258" i="11"/>
  <c r="AD258" i="11"/>
  <c r="I259" i="11"/>
  <c r="AB259" i="11" s="1"/>
  <c r="AC259" i="11" s="1"/>
  <c r="AE259" i="11" s="1"/>
  <c r="O259" i="11" s="1"/>
  <c r="M259" i="11"/>
  <c r="N259" i="11" s="1"/>
  <c r="T259" i="11"/>
  <c r="AD259" i="11"/>
  <c r="I260" i="11"/>
  <c r="AB260" i="11" s="1"/>
  <c r="AC260" i="11" s="1"/>
  <c r="AE260" i="11" s="1"/>
  <c r="O260" i="11" s="1"/>
  <c r="M260" i="11"/>
  <c r="N260" i="11" s="1"/>
  <c r="T260" i="11"/>
  <c r="AD260" i="11"/>
  <c r="I261" i="11"/>
  <c r="AB261" i="11" s="1"/>
  <c r="M261" i="11"/>
  <c r="N261" i="11" s="1"/>
  <c r="T261" i="11"/>
  <c r="I262" i="11"/>
  <c r="M262" i="11"/>
  <c r="N262" i="11" s="1"/>
  <c r="T262" i="11"/>
  <c r="I263" i="11"/>
  <c r="AB263" i="11" s="1"/>
  <c r="M263" i="11"/>
  <c r="N263" i="11" s="1"/>
  <c r="T263" i="11"/>
  <c r="AD263" i="11"/>
  <c r="I264" i="11"/>
  <c r="AB264" i="11" s="1"/>
  <c r="AC264" i="11" s="1"/>
  <c r="AE264" i="11" s="1"/>
  <c r="O264" i="11" s="1"/>
  <c r="M264" i="11"/>
  <c r="N264" i="11" s="1"/>
  <c r="T264" i="11"/>
  <c r="AD264" i="11"/>
  <c r="I265" i="11"/>
  <c r="AB265" i="11" s="1"/>
  <c r="M265" i="11"/>
  <c r="N265" i="11" s="1"/>
  <c r="T265" i="11"/>
  <c r="AD265" i="11"/>
  <c r="I266" i="11"/>
  <c r="AB266" i="11" s="1"/>
  <c r="AC266" i="11" s="1"/>
  <c r="AE266" i="11" s="1"/>
  <c r="O266" i="11" s="1"/>
  <c r="M266" i="11"/>
  <c r="N266" i="11" s="1"/>
  <c r="T266" i="11"/>
  <c r="AD266" i="11"/>
  <c r="I267" i="11"/>
  <c r="AB267" i="11" s="1"/>
  <c r="AC267" i="11" s="1"/>
  <c r="AE267" i="11" s="1"/>
  <c r="O267" i="11" s="1"/>
  <c r="M267" i="11"/>
  <c r="N267" i="11" s="1"/>
  <c r="T267" i="11"/>
  <c r="AD267" i="11"/>
  <c r="I268" i="11"/>
  <c r="AB268" i="11" s="1"/>
  <c r="AC268" i="11" s="1"/>
  <c r="AE268" i="11" s="1"/>
  <c r="O268" i="11" s="1"/>
  <c r="M268" i="11"/>
  <c r="N268" i="11" s="1"/>
  <c r="T268" i="11"/>
  <c r="AD268" i="11"/>
  <c r="I269" i="11"/>
  <c r="M269" i="11"/>
  <c r="N269" i="11" s="1"/>
  <c r="T269" i="11"/>
  <c r="AD269" i="11"/>
  <c r="I270" i="11"/>
  <c r="AB270" i="11" s="1"/>
  <c r="AC270" i="11" s="1"/>
  <c r="AE270" i="11" s="1"/>
  <c r="O270" i="11" s="1"/>
  <c r="M270" i="11"/>
  <c r="N270" i="11" s="1"/>
  <c r="T270" i="11"/>
  <c r="AD270" i="11"/>
  <c r="I271" i="11"/>
  <c r="AB271" i="11" s="1"/>
  <c r="M271" i="11"/>
  <c r="N271" i="11" s="1"/>
  <c r="T271" i="11"/>
  <c r="AD271" i="11"/>
  <c r="I272" i="11"/>
  <c r="M272" i="11"/>
  <c r="N272" i="11" s="1"/>
  <c r="T272" i="11"/>
  <c r="AD272" i="11"/>
  <c r="I273" i="11"/>
  <c r="AB273" i="11" s="1"/>
  <c r="AC273" i="11" s="1"/>
  <c r="AE273" i="11" s="1"/>
  <c r="O273" i="11" s="1"/>
  <c r="M273" i="11"/>
  <c r="N273" i="11" s="1"/>
  <c r="T273" i="11"/>
  <c r="AD273" i="11"/>
  <c r="I274" i="11"/>
  <c r="AB274" i="11" s="1"/>
  <c r="M274" i="11"/>
  <c r="N274" i="11" s="1"/>
  <c r="T274" i="11"/>
  <c r="AD274" i="11"/>
  <c r="I275" i="11"/>
  <c r="AB275" i="11" s="1"/>
  <c r="AC275" i="11" s="1"/>
  <c r="AE275" i="11" s="1"/>
  <c r="O275" i="11" s="1"/>
  <c r="U275" i="11" s="1"/>
  <c r="M275" i="11"/>
  <c r="N275" i="11" s="1"/>
  <c r="T275" i="11"/>
  <c r="AD275" i="11"/>
  <c r="I276" i="11"/>
  <c r="AB276" i="11" s="1"/>
  <c r="AC276" i="11" s="1"/>
  <c r="AE276" i="11" s="1"/>
  <c r="O276" i="11" s="1"/>
  <c r="M276" i="11"/>
  <c r="N276" i="11" s="1"/>
  <c r="T276" i="11"/>
  <c r="AD276" i="11"/>
  <c r="I277" i="11"/>
  <c r="AB277" i="11" s="1"/>
  <c r="M277" i="11"/>
  <c r="N277" i="11" s="1"/>
  <c r="T277" i="11"/>
  <c r="AD277" i="11"/>
  <c r="I278" i="11"/>
  <c r="AB278" i="11" s="1"/>
  <c r="AC278" i="11" s="1"/>
  <c r="AE278" i="11" s="1"/>
  <c r="O278" i="11" s="1"/>
  <c r="M278" i="11"/>
  <c r="N278" i="11" s="1"/>
  <c r="T278" i="11"/>
  <c r="AD278" i="11"/>
  <c r="I279" i="11"/>
  <c r="AB279" i="11" s="1"/>
  <c r="AC279" i="11" s="1"/>
  <c r="AE279" i="11" s="1"/>
  <c r="O279" i="11" s="1"/>
  <c r="M279" i="11"/>
  <c r="N279" i="11" s="1"/>
  <c r="T279" i="11"/>
  <c r="AD279" i="11"/>
  <c r="I280" i="11"/>
  <c r="M280" i="11"/>
  <c r="N280" i="11" s="1"/>
  <c r="T280" i="11"/>
  <c r="AD280" i="11"/>
  <c r="I281" i="11"/>
  <c r="AB281" i="11" s="1"/>
  <c r="M281" i="11"/>
  <c r="N281" i="11" s="1"/>
  <c r="T281" i="11"/>
  <c r="AD281" i="11"/>
  <c r="I282" i="11"/>
  <c r="AB282" i="11" s="1"/>
  <c r="M282" i="11"/>
  <c r="N282" i="11" s="1"/>
  <c r="T282" i="11"/>
  <c r="AD282" i="11"/>
  <c r="I283" i="11"/>
  <c r="AB283" i="11" s="1"/>
  <c r="AC283" i="11" s="1"/>
  <c r="AE283" i="11" s="1"/>
  <c r="O283" i="11" s="1"/>
  <c r="M283" i="11"/>
  <c r="N283" i="11" s="1"/>
  <c r="T283" i="11"/>
  <c r="AD283" i="11"/>
  <c r="I284" i="11"/>
  <c r="AB284" i="11" s="1"/>
  <c r="AC284" i="11" s="1"/>
  <c r="AE284" i="11" s="1"/>
  <c r="O284" i="11" s="1"/>
  <c r="M284" i="11"/>
  <c r="N284" i="11" s="1"/>
  <c r="T284" i="11"/>
  <c r="AD284" i="11"/>
  <c r="I285" i="11"/>
  <c r="AB285" i="11" s="1"/>
  <c r="AC285" i="11" s="1"/>
  <c r="AE285" i="11" s="1"/>
  <c r="O285" i="11" s="1"/>
  <c r="M285" i="11"/>
  <c r="N285" i="11" s="1"/>
  <c r="T285" i="11"/>
  <c r="AD285" i="11"/>
  <c r="I286" i="11"/>
  <c r="AB286" i="11" s="1"/>
  <c r="AC286" i="11" s="1"/>
  <c r="AE286" i="11" s="1"/>
  <c r="O286" i="11" s="1"/>
  <c r="M286" i="11"/>
  <c r="N286" i="11" s="1"/>
  <c r="T286" i="11"/>
  <c r="AD286" i="11"/>
  <c r="I287" i="11"/>
  <c r="AB287" i="11" s="1"/>
  <c r="M287" i="11"/>
  <c r="N287" i="11" s="1"/>
  <c r="T287" i="11"/>
  <c r="AD287" i="11"/>
  <c r="I288" i="11"/>
  <c r="M288" i="11"/>
  <c r="N288" i="11" s="1"/>
  <c r="T288" i="11"/>
  <c r="AD288" i="11"/>
  <c r="I289" i="11"/>
  <c r="M289" i="11"/>
  <c r="N289" i="11" s="1"/>
  <c r="T289" i="11"/>
  <c r="AD289" i="11"/>
  <c r="I290" i="11"/>
  <c r="AB290" i="11" s="1"/>
  <c r="M290" i="11"/>
  <c r="N290" i="11" s="1"/>
  <c r="T290" i="11"/>
  <c r="AD290" i="11"/>
  <c r="I291" i="11"/>
  <c r="AB291" i="11" s="1"/>
  <c r="AC291" i="11" s="1"/>
  <c r="AE291" i="11" s="1"/>
  <c r="O291" i="11" s="1"/>
  <c r="M291" i="11"/>
  <c r="N291" i="11" s="1"/>
  <c r="T291" i="11"/>
  <c r="AD291" i="11"/>
  <c r="I292" i="11"/>
  <c r="AB292" i="11" s="1"/>
  <c r="AC292" i="11" s="1"/>
  <c r="AE292" i="11" s="1"/>
  <c r="O292" i="11" s="1"/>
  <c r="M292" i="11"/>
  <c r="N292" i="11" s="1"/>
  <c r="T292" i="11"/>
  <c r="AD292" i="11"/>
  <c r="I293" i="11"/>
  <c r="AB293" i="11" s="1"/>
  <c r="AC293" i="11" s="1"/>
  <c r="AE293" i="11" s="1"/>
  <c r="O293" i="11" s="1"/>
  <c r="M293" i="11"/>
  <c r="N293" i="11" s="1"/>
  <c r="T293" i="11"/>
  <c r="AD293" i="11"/>
  <c r="I294" i="11"/>
  <c r="AB294" i="11" s="1"/>
  <c r="AC294" i="11" s="1"/>
  <c r="AE294" i="11" s="1"/>
  <c r="O294" i="11" s="1"/>
  <c r="M294" i="11"/>
  <c r="N294" i="11" s="1"/>
  <c r="T294" i="11"/>
  <c r="AD294" i="11"/>
  <c r="I295" i="11"/>
  <c r="AB295" i="11" s="1"/>
  <c r="AC295" i="11" s="1"/>
  <c r="AE295" i="11" s="1"/>
  <c r="O295" i="11" s="1"/>
  <c r="M295" i="11"/>
  <c r="N295" i="11" s="1"/>
  <c r="T295" i="11"/>
  <c r="AD295" i="11"/>
  <c r="I296" i="11"/>
  <c r="M296" i="11"/>
  <c r="N296" i="11" s="1"/>
  <c r="T296" i="11"/>
  <c r="AD296" i="11"/>
  <c r="I297" i="11"/>
  <c r="AB297" i="11" s="1"/>
  <c r="M297" i="11"/>
  <c r="N297" i="11" s="1"/>
  <c r="T297" i="11"/>
  <c r="AD297" i="11"/>
  <c r="I298" i="11"/>
  <c r="AB298" i="11" s="1"/>
  <c r="AC298" i="11" s="1"/>
  <c r="AE298" i="11" s="1"/>
  <c r="O298" i="11" s="1"/>
  <c r="U298" i="11" s="1"/>
  <c r="M298" i="11"/>
  <c r="N298" i="11" s="1"/>
  <c r="T298" i="11"/>
  <c r="AD298" i="11"/>
  <c r="I299" i="11"/>
  <c r="AB299" i="11" s="1"/>
  <c r="AC299" i="11" s="1"/>
  <c r="AE299" i="11" s="1"/>
  <c r="O299" i="11" s="1"/>
  <c r="M299" i="11"/>
  <c r="N299" i="11" s="1"/>
  <c r="T299" i="11"/>
  <c r="AD299" i="11"/>
  <c r="I300" i="11"/>
  <c r="AB300" i="11" s="1"/>
  <c r="AC300" i="11" s="1"/>
  <c r="AE300" i="11" s="1"/>
  <c r="O300" i="11" s="1"/>
  <c r="M300" i="11"/>
  <c r="N300" i="11" s="1"/>
  <c r="T300" i="11"/>
  <c r="AD300" i="11"/>
  <c r="I301" i="11"/>
  <c r="AB301" i="11" s="1"/>
  <c r="M301" i="11"/>
  <c r="N301" i="11" s="1"/>
  <c r="T301" i="11"/>
  <c r="AD301" i="11"/>
  <c r="I302" i="11"/>
  <c r="AB302" i="11" s="1"/>
  <c r="AC302" i="11" s="1"/>
  <c r="AE302" i="11" s="1"/>
  <c r="O302" i="11" s="1"/>
  <c r="M302" i="11"/>
  <c r="N302" i="11" s="1"/>
  <c r="T302" i="11"/>
  <c r="AD302" i="11"/>
  <c r="I303" i="11"/>
  <c r="AB303" i="11" s="1"/>
  <c r="M303" i="11"/>
  <c r="N303" i="11" s="1"/>
  <c r="T303" i="11"/>
  <c r="AD303" i="11"/>
  <c r="I304" i="11"/>
  <c r="M304" i="11"/>
  <c r="N304" i="11" s="1"/>
  <c r="T304" i="11"/>
  <c r="AD304" i="11"/>
  <c r="I305" i="11"/>
  <c r="AB305" i="11" s="1"/>
  <c r="AC305" i="11" s="1"/>
  <c r="AE305" i="11" s="1"/>
  <c r="O305" i="11" s="1"/>
  <c r="M305" i="11"/>
  <c r="N305" i="11" s="1"/>
  <c r="T305" i="11"/>
  <c r="AD305" i="11"/>
  <c r="I306" i="11"/>
  <c r="AB306" i="11" s="1"/>
  <c r="M306" i="11"/>
  <c r="N306" i="11" s="1"/>
  <c r="T306" i="11"/>
  <c r="AD306" i="11"/>
  <c r="I307" i="11"/>
  <c r="AB307" i="11" s="1"/>
  <c r="AC307" i="11" s="1"/>
  <c r="AE307" i="11" s="1"/>
  <c r="O307" i="11" s="1"/>
  <c r="M307" i="11"/>
  <c r="N307" i="11" s="1"/>
  <c r="T307" i="11"/>
  <c r="AD307" i="11"/>
  <c r="I308" i="11"/>
  <c r="AB308" i="11" s="1"/>
  <c r="AC308" i="11" s="1"/>
  <c r="AE308" i="11" s="1"/>
  <c r="O308" i="11" s="1"/>
  <c r="M308" i="11"/>
  <c r="N308" i="11" s="1"/>
  <c r="T308" i="11"/>
  <c r="AD308" i="11"/>
  <c r="I309" i="11"/>
  <c r="AB309" i="11" s="1"/>
  <c r="M309" i="11"/>
  <c r="N309" i="11" s="1"/>
  <c r="T309" i="11"/>
  <c r="AD309" i="11"/>
  <c r="I310" i="11"/>
  <c r="AB310" i="11" s="1"/>
  <c r="M310" i="11"/>
  <c r="N310" i="11" s="1"/>
  <c r="T310" i="11"/>
  <c r="AD310" i="11"/>
  <c r="I311" i="11"/>
  <c r="AB311" i="11" s="1"/>
  <c r="AC311" i="11" s="1"/>
  <c r="AE311" i="11" s="1"/>
  <c r="O311" i="11" s="1"/>
  <c r="M311" i="11"/>
  <c r="N311" i="11" s="1"/>
  <c r="T311" i="11"/>
  <c r="AD311" i="11"/>
  <c r="I312" i="11"/>
  <c r="M312" i="11"/>
  <c r="N312" i="11" s="1"/>
  <c r="T312" i="11"/>
  <c r="AD312" i="11"/>
  <c r="I313" i="11"/>
  <c r="AB313" i="11" s="1"/>
  <c r="M313" i="11"/>
  <c r="N313" i="11" s="1"/>
  <c r="T313" i="11"/>
  <c r="AD313" i="11"/>
  <c r="I314" i="11"/>
  <c r="AB314" i="11" s="1"/>
  <c r="AC314" i="11" s="1"/>
  <c r="AE314" i="11" s="1"/>
  <c r="O314" i="11" s="1"/>
  <c r="M314" i="11"/>
  <c r="N314" i="11" s="1"/>
  <c r="T314" i="11"/>
  <c r="AD314" i="11"/>
  <c r="I315" i="11"/>
  <c r="AB315" i="11" s="1"/>
  <c r="M315" i="11"/>
  <c r="N315" i="11" s="1"/>
  <c r="T315" i="11"/>
  <c r="AD315" i="11"/>
  <c r="I316" i="11"/>
  <c r="AB316" i="11" s="1"/>
  <c r="AC316" i="11" s="1"/>
  <c r="AE316" i="11" s="1"/>
  <c r="O316" i="11" s="1"/>
  <c r="M316" i="11"/>
  <c r="N316" i="11" s="1"/>
  <c r="T316" i="11"/>
  <c r="AD316" i="11"/>
  <c r="I317" i="11"/>
  <c r="AB317" i="11" s="1"/>
  <c r="AC317" i="11" s="1"/>
  <c r="AE317" i="11" s="1"/>
  <c r="O317" i="11" s="1"/>
  <c r="M317" i="11"/>
  <c r="N317" i="11" s="1"/>
  <c r="T317" i="11"/>
  <c r="AD317" i="11"/>
  <c r="I318" i="11"/>
  <c r="AB318" i="11" s="1"/>
  <c r="AC318" i="11" s="1"/>
  <c r="AE318" i="11" s="1"/>
  <c r="O318" i="11" s="1"/>
  <c r="U318" i="11" s="1"/>
  <c r="M318" i="11"/>
  <c r="N318" i="11" s="1"/>
  <c r="T318" i="11"/>
  <c r="AD318" i="11"/>
  <c r="I319" i="11"/>
  <c r="AB319" i="11" s="1"/>
  <c r="M319" i="11"/>
  <c r="N319" i="11" s="1"/>
  <c r="T319" i="11"/>
  <c r="AD319" i="11"/>
  <c r="I320" i="11"/>
  <c r="M320" i="11"/>
  <c r="N320" i="11" s="1"/>
  <c r="T320" i="11"/>
  <c r="AD320" i="11"/>
  <c r="I321" i="11"/>
  <c r="AB321" i="11" s="1"/>
  <c r="AC321" i="11" s="1"/>
  <c r="AE321" i="11" s="1"/>
  <c r="O321" i="11" s="1"/>
  <c r="U321" i="11" s="1"/>
  <c r="M321" i="11"/>
  <c r="N321" i="11" s="1"/>
  <c r="T321" i="11"/>
  <c r="AD321" i="11"/>
  <c r="I322" i="11"/>
  <c r="AB322" i="11" s="1"/>
  <c r="M322" i="11"/>
  <c r="N322" i="11" s="1"/>
  <c r="T322" i="11"/>
  <c r="AD322" i="11"/>
  <c r="I323" i="11"/>
  <c r="AB323" i="11" s="1"/>
  <c r="AC323" i="11" s="1"/>
  <c r="AE323" i="11" s="1"/>
  <c r="O323" i="11" s="1"/>
  <c r="M323" i="11"/>
  <c r="N323" i="11" s="1"/>
  <c r="T323" i="11"/>
  <c r="AD323" i="11"/>
  <c r="I324" i="11"/>
  <c r="AB324" i="11" s="1"/>
  <c r="AC324" i="11" s="1"/>
  <c r="AE324" i="11" s="1"/>
  <c r="O324" i="11" s="1"/>
  <c r="M324" i="11"/>
  <c r="N324" i="11" s="1"/>
  <c r="T324" i="11"/>
  <c r="AD324" i="11"/>
  <c r="I325" i="11"/>
  <c r="AB325" i="11" s="1"/>
  <c r="AC325" i="11" s="1"/>
  <c r="AE325" i="11" s="1"/>
  <c r="O325" i="11" s="1"/>
  <c r="M325" i="11"/>
  <c r="N325" i="11" s="1"/>
  <c r="T325" i="11"/>
  <c r="AD325" i="11"/>
  <c r="I326" i="11"/>
  <c r="M326" i="11"/>
  <c r="N326" i="11" s="1"/>
  <c r="T326" i="11"/>
  <c r="AD326" i="11"/>
  <c r="I327" i="11"/>
  <c r="M327" i="11"/>
  <c r="N327" i="11" s="1"/>
  <c r="T327" i="11"/>
  <c r="AD327" i="11"/>
  <c r="I328" i="11"/>
  <c r="AB328" i="11" s="1"/>
  <c r="M328" i="11"/>
  <c r="N328" i="11" s="1"/>
  <c r="T328" i="11"/>
  <c r="AD328" i="11"/>
  <c r="I329" i="11"/>
  <c r="AB329" i="11" s="1"/>
  <c r="AC329" i="11" s="1"/>
  <c r="AE329" i="11" s="1"/>
  <c r="O329" i="11" s="1"/>
  <c r="M329" i="11"/>
  <c r="N329" i="11" s="1"/>
  <c r="T329" i="11"/>
  <c r="AD329" i="11"/>
  <c r="I330" i="11"/>
  <c r="AB330" i="11" s="1"/>
  <c r="AC330" i="11" s="1"/>
  <c r="AE330" i="11" s="1"/>
  <c r="O330" i="11" s="1"/>
  <c r="M330" i="11"/>
  <c r="N330" i="11" s="1"/>
  <c r="T330" i="11"/>
  <c r="AD330" i="11"/>
  <c r="I331" i="11"/>
  <c r="AB331" i="11" s="1"/>
  <c r="AC331" i="11" s="1"/>
  <c r="AE331" i="11" s="1"/>
  <c r="O331" i="11" s="1"/>
  <c r="M331" i="11"/>
  <c r="N331" i="11" s="1"/>
  <c r="T331" i="11"/>
  <c r="AD331" i="11"/>
  <c r="I332" i="11"/>
  <c r="M332" i="11"/>
  <c r="N332" i="11" s="1"/>
  <c r="T332" i="11"/>
  <c r="AD332" i="11"/>
  <c r="I333" i="11"/>
  <c r="AB333" i="11" s="1"/>
  <c r="M333" i="11"/>
  <c r="N333" i="11" s="1"/>
  <c r="T333" i="11"/>
  <c r="AD333" i="11"/>
  <c r="I334" i="11"/>
  <c r="AB334" i="11" s="1"/>
  <c r="AC334" i="11" s="1"/>
  <c r="AE334" i="11" s="1"/>
  <c r="O334" i="11" s="1"/>
  <c r="M334" i="11"/>
  <c r="N334" i="11" s="1"/>
  <c r="T334" i="11"/>
  <c r="AD334" i="11"/>
  <c r="I335" i="11"/>
  <c r="AB335" i="11" s="1"/>
  <c r="AC335" i="11" s="1"/>
  <c r="AE335" i="11" s="1"/>
  <c r="O335" i="11" s="1"/>
  <c r="U335" i="11" s="1"/>
  <c r="M335" i="11"/>
  <c r="N335" i="11" s="1"/>
  <c r="T335" i="11"/>
  <c r="AD335" i="11"/>
  <c r="I336" i="11"/>
  <c r="AB336" i="11" s="1"/>
  <c r="AC336" i="11" s="1"/>
  <c r="AE336" i="11" s="1"/>
  <c r="O336" i="11" s="1"/>
  <c r="M336" i="11"/>
  <c r="N336" i="11" s="1"/>
  <c r="T336" i="11"/>
  <c r="AD336" i="11"/>
  <c r="I337" i="11"/>
  <c r="AB337" i="11" s="1"/>
  <c r="AC337" i="11" s="1"/>
  <c r="AE337" i="11" s="1"/>
  <c r="O337" i="11" s="1"/>
  <c r="M337" i="11"/>
  <c r="N337" i="11" s="1"/>
  <c r="T337" i="11"/>
  <c r="AD337" i="11"/>
  <c r="I338" i="11"/>
  <c r="M338" i="11"/>
  <c r="N338" i="11" s="1"/>
  <c r="T338" i="11"/>
  <c r="AD338" i="11"/>
  <c r="I339" i="11"/>
  <c r="AB339" i="11" s="1"/>
  <c r="AC339" i="11" s="1"/>
  <c r="AE339" i="11" s="1"/>
  <c r="O339" i="11" s="1"/>
  <c r="M339" i="11"/>
  <c r="N339" i="11" s="1"/>
  <c r="T339" i="11"/>
  <c r="AD339" i="11"/>
  <c r="I340" i="11"/>
  <c r="M340" i="11"/>
  <c r="N340" i="11" s="1"/>
  <c r="T340" i="11"/>
  <c r="AD340" i="11"/>
  <c r="I341" i="11"/>
  <c r="AB341" i="11" s="1"/>
  <c r="M341" i="11"/>
  <c r="N341" i="11" s="1"/>
  <c r="T341" i="11"/>
  <c r="AD341" i="11"/>
  <c r="I342" i="11"/>
  <c r="AB342" i="11" s="1"/>
  <c r="AC342" i="11" s="1"/>
  <c r="AE342" i="11" s="1"/>
  <c r="O342" i="11" s="1"/>
  <c r="M342" i="11"/>
  <c r="N342" i="11" s="1"/>
  <c r="T342" i="11"/>
  <c r="AD342" i="11"/>
  <c r="I343" i="11"/>
  <c r="AB343" i="11" s="1"/>
  <c r="AC343" i="11" s="1"/>
  <c r="AE343" i="11" s="1"/>
  <c r="O343" i="11" s="1"/>
  <c r="U343" i="11" s="1"/>
  <c r="M343" i="11"/>
  <c r="N343" i="11" s="1"/>
  <c r="T343" i="11"/>
  <c r="AD343" i="11"/>
  <c r="I344" i="11"/>
  <c r="AB344" i="11" s="1"/>
  <c r="AC344" i="11" s="1"/>
  <c r="AE344" i="11" s="1"/>
  <c r="O344" i="11" s="1"/>
  <c r="M344" i="11"/>
  <c r="N344" i="11" s="1"/>
  <c r="T344" i="11"/>
  <c r="AD344" i="11"/>
  <c r="I345" i="11"/>
  <c r="AB345" i="11"/>
  <c r="AC345" i="11" s="1"/>
  <c r="AE345" i="11" s="1"/>
  <c r="O345" i="11" s="1"/>
  <c r="U345" i="11" s="1"/>
  <c r="M345" i="11"/>
  <c r="N345" i="11" s="1"/>
  <c r="T345" i="11"/>
  <c r="AD345" i="11"/>
  <c r="I346" i="11"/>
  <c r="AB346" i="11" s="1"/>
  <c r="AC346" i="11" s="1"/>
  <c r="AE346" i="11" s="1"/>
  <c r="O346" i="11" s="1"/>
  <c r="M346" i="11"/>
  <c r="N346" i="11" s="1"/>
  <c r="T346" i="11"/>
  <c r="AD346" i="11"/>
  <c r="I347" i="11"/>
  <c r="AB347" i="11" s="1"/>
  <c r="AC347" i="11" s="1"/>
  <c r="AE347" i="11" s="1"/>
  <c r="O347" i="11" s="1"/>
  <c r="M347" i="11"/>
  <c r="N347" i="11" s="1"/>
  <c r="T347" i="11"/>
  <c r="AD347" i="11"/>
  <c r="I348" i="11"/>
  <c r="M348" i="11"/>
  <c r="N348" i="11" s="1"/>
  <c r="T348" i="11"/>
  <c r="AD348" i="11"/>
  <c r="I349" i="11"/>
  <c r="AB349" i="11" s="1"/>
  <c r="M349" i="11"/>
  <c r="N349" i="11" s="1"/>
  <c r="T349" i="11"/>
  <c r="AD349" i="11"/>
  <c r="I350" i="11"/>
  <c r="AB350" i="11" s="1"/>
  <c r="AC350" i="11" s="1"/>
  <c r="AE350" i="11" s="1"/>
  <c r="O350" i="11" s="1"/>
  <c r="M350" i="11"/>
  <c r="N350" i="11" s="1"/>
  <c r="T350" i="11"/>
  <c r="AD350" i="11"/>
  <c r="I351" i="11"/>
  <c r="AB351" i="11" s="1"/>
  <c r="AC351" i="11" s="1"/>
  <c r="AE351" i="11" s="1"/>
  <c r="O351" i="11" s="1"/>
  <c r="U351" i="11" s="1"/>
  <c r="M351" i="11"/>
  <c r="N351" i="11" s="1"/>
  <c r="T351" i="11"/>
  <c r="AD351" i="11"/>
  <c r="I352" i="11"/>
  <c r="AB352" i="11" s="1"/>
  <c r="AC352" i="11" s="1"/>
  <c r="AE352" i="11" s="1"/>
  <c r="O352" i="11" s="1"/>
  <c r="M352" i="11"/>
  <c r="N352" i="11" s="1"/>
  <c r="T352" i="11"/>
  <c r="AD352" i="11"/>
  <c r="I353" i="11"/>
  <c r="AB353" i="11" s="1"/>
  <c r="AC353" i="11" s="1"/>
  <c r="AE353" i="11" s="1"/>
  <c r="O353" i="11" s="1"/>
  <c r="M353" i="11"/>
  <c r="N353" i="11" s="1"/>
  <c r="T353" i="11"/>
  <c r="AD353" i="11"/>
  <c r="I354" i="11"/>
  <c r="AB354" i="11" s="1"/>
  <c r="AC354" i="11" s="1"/>
  <c r="AE354" i="11" s="1"/>
  <c r="O354" i="11" s="1"/>
  <c r="M354" i="11"/>
  <c r="N354" i="11" s="1"/>
  <c r="T354" i="11"/>
  <c r="AD354" i="11"/>
  <c r="I355" i="11"/>
  <c r="AB355" i="11" s="1"/>
  <c r="AC355" i="11" s="1"/>
  <c r="AE355" i="11" s="1"/>
  <c r="O355" i="11" s="1"/>
  <c r="M355" i="11"/>
  <c r="N355" i="11" s="1"/>
  <c r="T355" i="11"/>
  <c r="AD355" i="11"/>
  <c r="I356" i="11"/>
  <c r="AB356" i="11" s="1"/>
  <c r="AC356" i="11" s="1"/>
  <c r="AE356" i="11" s="1"/>
  <c r="O356" i="11" s="1"/>
  <c r="M356" i="11"/>
  <c r="N356" i="11" s="1"/>
  <c r="T356" i="11"/>
  <c r="AD356" i="11"/>
  <c r="I357" i="11"/>
  <c r="AB357" i="11" s="1"/>
  <c r="AC357" i="11" s="1"/>
  <c r="AE357" i="11" s="1"/>
  <c r="O357" i="11" s="1"/>
  <c r="U357" i="11" s="1"/>
  <c r="M357" i="11"/>
  <c r="N357" i="11" s="1"/>
  <c r="T357" i="11"/>
  <c r="AD357" i="11"/>
  <c r="I358" i="11"/>
  <c r="AB358" i="11" s="1"/>
  <c r="AC358" i="11" s="1"/>
  <c r="AE358" i="11" s="1"/>
  <c r="O358" i="11" s="1"/>
  <c r="M358" i="11"/>
  <c r="N358" i="11" s="1"/>
  <c r="T358" i="11"/>
  <c r="AD358" i="11"/>
  <c r="I359" i="11"/>
  <c r="AB359" i="11" s="1"/>
  <c r="AC359" i="11" s="1"/>
  <c r="AE359" i="11" s="1"/>
  <c r="O359" i="11" s="1"/>
  <c r="M359" i="11"/>
  <c r="N359" i="11" s="1"/>
  <c r="T359" i="11"/>
  <c r="AD359" i="11"/>
  <c r="I360" i="11"/>
  <c r="AB360" i="11" s="1"/>
  <c r="M360" i="11"/>
  <c r="N360" i="11" s="1"/>
  <c r="T360" i="11"/>
  <c r="AD360" i="11"/>
  <c r="I361" i="11"/>
  <c r="AB361" i="11" s="1"/>
  <c r="AC361" i="11" s="1"/>
  <c r="AE361" i="11" s="1"/>
  <c r="O361" i="11" s="1"/>
  <c r="U361" i="11" s="1"/>
  <c r="M361" i="11"/>
  <c r="N361" i="11" s="1"/>
  <c r="T361" i="11"/>
  <c r="AD361" i="11"/>
  <c r="I362" i="11"/>
  <c r="AB362" i="11" s="1"/>
  <c r="M362" i="11"/>
  <c r="N362" i="11" s="1"/>
  <c r="T362" i="11"/>
  <c r="AD362" i="11"/>
  <c r="I363" i="11"/>
  <c r="AB363" i="11" s="1"/>
  <c r="AC363" i="11" s="1"/>
  <c r="AE363" i="11" s="1"/>
  <c r="O363" i="11" s="1"/>
  <c r="M363" i="11"/>
  <c r="N363" i="11" s="1"/>
  <c r="T363" i="11"/>
  <c r="AD363" i="11"/>
  <c r="I364" i="11"/>
  <c r="AB364" i="11" s="1"/>
  <c r="M364" i="11"/>
  <c r="N364" i="11" s="1"/>
  <c r="T364" i="11"/>
  <c r="AD364" i="11"/>
  <c r="I365" i="11"/>
  <c r="M365" i="11"/>
  <c r="N365" i="11" s="1"/>
  <c r="T365" i="11"/>
  <c r="AD365" i="11"/>
  <c r="I366" i="11"/>
  <c r="AB366" i="11" s="1"/>
  <c r="M366" i="11"/>
  <c r="N366" i="11" s="1"/>
  <c r="T366" i="11"/>
  <c r="AD366" i="11"/>
  <c r="I367" i="11"/>
  <c r="AB367" i="11" s="1"/>
  <c r="AC367" i="11" s="1"/>
  <c r="AE367" i="11" s="1"/>
  <c r="O367" i="11" s="1"/>
  <c r="M367" i="11"/>
  <c r="N367" i="11" s="1"/>
  <c r="T367" i="11"/>
  <c r="AD367" i="11"/>
  <c r="I368" i="11"/>
  <c r="AB368" i="11" s="1"/>
  <c r="AC368" i="11" s="1"/>
  <c r="AE368" i="11" s="1"/>
  <c r="O368" i="11" s="1"/>
  <c r="M368" i="11"/>
  <c r="N368" i="11" s="1"/>
  <c r="T368" i="11"/>
  <c r="AD368" i="11"/>
  <c r="I369" i="11"/>
  <c r="M369" i="11"/>
  <c r="N369" i="11" s="1"/>
  <c r="T369" i="11"/>
  <c r="AD369" i="11"/>
  <c r="I370" i="11"/>
  <c r="AB370" i="11" s="1"/>
  <c r="M370" i="11"/>
  <c r="N370" i="11" s="1"/>
  <c r="T370" i="11"/>
  <c r="AD370" i="11"/>
  <c r="I371" i="11"/>
  <c r="AB371" i="11" s="1"/>
  <c r="AC371" i="11" s="1"/>
  <c r="AE371" i="11" s="1"/>
  <c r="O371" i="11" s="1"/>
  <c r="M371" i="11"/>
  <c r="N371" i="11" s="1"/>
  <c r="T371" i="11"/>
  <c r="AD371" i="11"/>
  <c r="I372" i="11"/>
  <c r="AB372" i="11" s="1"/>
  <c r="M372" i="11"/>
  <c r="N372" i="11" s="1"/>
  <c r="T372" i="11"/>
  <c r="AD372" i="11"/>
  <c r="I373" i="11"/>
  <c r="M373" i="11"/>
  <c r="N373" i="11" s="1"/>
  <c r="T373" i="11"/>
  <c r="AD373" i="11"/>
  <c r="I374" i="11"/>
  <c r="AB374" i="11" s="1"/>
  <c r="M374" i="11"/>
  <c r="N374" i="11" s="1"/>
  <c r="T374" i="11"/>
  <c r="AD374" i="11"/>
  <c r="I375" i="11"/>
  <c r="AB375" i="11" s="1"/>
  <c r="AC375" i="11" s="1"/>
  <c r="AE375" i="11" s="1"/>
  <c r="O375" i="11" s="1"/>
  <c r="M375" i="11"/>
  <c r="N375" i="11" s="1"/>
  <c r="T375" i="11"/>
  <c r="AD375" i="11"/>
  <c r="I376" i="11"/>
  <c r="M376" i="11"/>
  <c r="N376" i="11" s="1"/>
  <c r="T376" i="11"/>
  <c r="AD376" i="11"/>
  <c r="I377" i="11"/>
  <c r="M377" i="11"/>
  <c r="N377" i="11" s="1"/>
  <c r="T377" i="11"/>
  <c r="AD377" i="11"/>
  <c r="I378" i="11"/>
  <c r="AB378" i="11" s="1"/>
  <c r="M378" i="11"/>
  <c r="N378" i="11" s="1"/>
  <c r="T378" i="11"/>
  <c r="AD378" i="11"/>
  <c r="I379" i="11"/>
  <c r="AB379" i="11" s="1"/>
  <c r="AC379" i="11" s="1"/>
  <c r="AE379" i="11" s="1"/>
  <c r="O379" i="11" s="1"/>
  <c r="M379" i="11"/>
  <c r="N379" i="11" s="1"/>
  <c r="T379" i="11"/>
  <c r="AD379" i="11"/>
  <c r="I380" i="11"/>
  <c r="AB380" i="11" s="1"/>
  <c r="M380" i="11"/>
  <c r="N380" i="11" s="1"/>
  <c r="T380" i="11"/>
  <c r="AD380" i="11"/>
  <c r="I381" i="11"/>
  <c r="M381" i="11"/>
  <c r="N381" i="11" s="1"/>
  <c r="T381" i="11"/>
  <c r="AD381" i="11"/>
  <c r="I382" i="11"/>
  <c r="AB382" i="11" s="1"/>
  <c r="M382" i="11"/>
  <c r="N382" i="11" s="1"/>
  <c r="T382" i="11"/>
  <c r="AD382" i="11"/>
  <c r="I383" i="11"/>
  <c r="AB383" i="11" s="1"/>
  <c r="AC383" i="11" s="1"/>
  <c r="AE383" i="11" s="1"/>
  <c r="O383" i="11" s="1"/>
  <c r="M383" i="11"/>
  <c r="N383" i="11" s="1"/>
  <c r="T383" i="11"/>
  <c r="AD383" i="11"/>
  <c r="I384" i="11"/>
  <c r="M384" i="11"/>
  <c r="N384" i="11" s="1"/>
  <c r="T384" i="11"/>
  <c r="AD384" i="11"/>
  <c r="I385" i="11"/>
  <c r="M385" i="11"/>
  <c r="N385" i="11" s="1"/>
  <c r="T385" i="11"/>
  <c r="AD385" i="11"/>
  <c r="I386" i="11"/>
  <c r="AB386" i="11" s="1"/>
  <c r="M386" i="11"/>
  <c r="N386" i="11" s="1"/>
  <c r="T386" i="11"/>
  <c r="AD386" i="11"/>
  <c r="I387" i="11"/>
  <c r="AB387" i="11" s="1"/>
  <c r="AC387" i="11" s="1"/>
  <c r="AE387" i="11" s="1"/>
  <c r="O387" i="11" s="1"/>
  <c r="M387" i="11"/>
  <c r="N387" i="11" s="1"/>
  <c r="T387" i="11"/>
  <c r="AD387" i="11"/>
  <c r="I388" i="11"/>
  <c r="AB388" i="11" s="1"/>
  <c r="M388" i="11"/>
  <c r="N388" i="11" s="1"/>
  <c r="T388" i="11"/>
  <c r="AD388" i="11"/>
  <c r="I389" i="11"/>
  <c r="M389" i="11"/>
  <c r="N389" i="11" s="1"/>
  <c r="T389" i="11"/>
  <c r="AD389" i="11"/>
  <c r="I390" i="11"/>
  <c r="AB390" i="11" s="1"/>
  <c r="M390" i="11"/>
  <c r="N390" i="11" s="1"/>
  <c r="T390" i="11"/>
  <c r="AD390" i="11"/>
  <c r="I391" i="11"/>
  <c r="AB391" i="11" s="1"/>
  <c r="AC391" i="11" s="1"/>
  <c r="AE391" i="11" s="1"/>
  <c r="O391" i="11" s="1"/>
  <c r="M391" i="11"/>
  <c r="N391" i="11" s="1"/>
  <c r="T391" i="11"/>
  <c r="AD391" i="11"/>
  <c r="I392" i="11"/>
  <c r="AB392" i="11" s="1"/>
  <c r="M392" i="11"/>
  <c r="N392" i="11" s="1"/>
  <c r="T392" i="11"/>
  <c r="AD392" i="11"/>
  <c r="I393" i="11"/>
  <c r="M393" i="11"/>
  <c r="N393" i="11" s="1"/>
  <c r="T393" i="11"/>
  <c r="AD393" i="11"/>
  <c r="I394" i="11"/>
  <c r="AB394" i="11" s="1"/>
  <c r="M394" i="11"/>
  <c r="N394" i="11" s="1"/>
  <c r="T394" i="11"/>
  <c r="AD394" i="11"/>
  <c r="I395" i="11"/>
  <c r="AB395" i="11" s="1"/>
  <c r="AC395" i="11" s="1"/>
  <c r="AE395" i="11" s="1"/>
  <c r="O395" i="11" s="1"/>
  <c r="M395" i="11"/>
  <c r="N395" i="11" s="1"/>
  <c r="T395" i="11"/>
  <c r="AD395" i="11"/>
  <c r="I396" i="11"/>
  <c r="AB396" i="11" s="1"/>
  <c r="M396" i="11"/>
  <c r="N396" i="11" s="1"/>
  <c r="T396" i="11"/>
  <c r="AD396" i="11"/>
  <c r="I397" i="11"/>
  <c r="M397" i="11"/>
  <c r="N397" i="11" s="1"/>
  <c r="T397" i="11"/>
  <c r="AD397" i="11"/>
  <c r="I398" i="11"/>
  <c r="AB398" i="11" s="1"/>
  <c r="M398" i="11"/>
  <c r="N398" i="11" s="1"/>
  <c r="T398" i="11"/>
  <c r="AD398" i="11"/>
  <c r="I399" i="11"/>
  <c r="AB399" i="11" s="1"/>
  <c r="AC399" i="11" s="1"/>
  <c r="AE399" i="11" s="1"/>
  <c r="O399" i="11" s="1"/>
  <c r="M399" i="11"/>
  <c r="N399" i="11" s="1"/>
  <c r="T399" i="11"/>
  <c r="AD399" i="11"/>
  <c r="I400" i="11"/>
  <c r="AB400" i="11" s="1"/>
  <c r="M400" i="11"/>
  <c r="N400" i="11" s="1"/>
  <c r="T400" i="11"/>
  <c r="AD400" i="11"/>
  <c r="I401" i="11"/>
  <c r="M401" i="11"/>
  <c r="N401" i="11" s="1"/>
  <c r="T401" i="11"/>
  <c r="AD401" i="11"/>
  <c r="I402" i="11"/>
  <c r="AB402" i="11" s="1"/>
  <c r="M402" i="11"/>
  <c r="N402" i="11" s="1"/>
  <c r="T402" i="11"/>
  <c r="AD402" i="11"/>
  <c r="I403" i="11"/>
  <c r="AB403" i="11" s="1"/>
  <c r="AC403" i="11" s="1"/>
  <c r="AE403" i="11" s="1"/>
  <c r="O403" i="11" s="1"/>
  <c r="U403" i="11" s="1"/>
  <c r="M403" i="11"/>
  <c r="N403" i="11" s="1"/>
  <c r="T403" i="11"/>
  <c r="AD403" i="11"/>
  <c r="I404" i="11"/>
  <c r="AB404" i="11" s="1"/>
  <c r="M404" i="11"/>
  <c r="N404" i="11" s="1"/>
  <c r="T404" i="11"/>
  <c r="AD404" i="11"/>
  <c r="I405" i="11"/>
  <c r="M405" i="11"/>
  <c r="N405" i="11" s="1"/>
  <c r="T405" i="11"/>
  <c r="AD405" i="11"/>
  <c r="I406" i="11"/>
  <c r="AB406" i="11" s="1"/>
  <c r="M406" i="11"/>
  <c r="N406" i="11" s="1"/>
  <c r="T406" i="11"/>
  <c r="AD406" i="11"/>
  <c r="I407" i="11"/>
  <c r="AB407" i="11" s="1"/>
  <c r="AC407" i="11" s="1"/>
  <c r="AE407" i="11" s="1"/>
  <c r="O407" i="11" s="1"/>
  <c r="M407" i="11"/>
  <c r="N407" i="11" s="1"/>
  <c r="T407" i="11"/>
  <c r="AD407" i="11"/>
  <c r="I408" i="11"/>
  <c r="AB408" i="11" s="1"/>
  <c r="M408" i="11"/>
  <c r="N408" i="11" s="1"/>
  <c r="T408" i="11"/>
  <c r="AD408" i="11"/>
  <c r="I409" i="11"/>
  <c r="M409" i="11"/>
  <c r="N409" i="11" s="1"/>
  <c r="T409" i="11"/>
  <c r="AD409" i="11"/>
  <c r="I410" i="11"/>
  <c r="AB410" i="11" s="1"/>
  <c r="M410" i="11"/>
  <c r="N410" i="11" s="1"/>
  <c r="T410" i="11"/>
  <c r="AD410" i="11"/>
  <c r="I411" i="11"/>
  <c r="M411" i="11"/>
  <c r="N411" i="11" s="1"/>
  <c r="T411" i="11"/>
  <c r="AB411" i="11"/>
  <c r="AC411" i="11" s="1"/>
  <c r="AE411" i="11" s="1"/>
  <c r="O411" i="11" s="1"/>
  <c r="AD411" i="11"/>
  <c r="I412" i="11"/>
  <c r="AB412" i="11" s="1"/>
  <c r="M412" i="11"/>
  <c r="N412" i="11" s="1"/>
  <c r="T412" i="11"/>
  <c r="AD412" i="11"/>
  <c r="I413" i="11"/>
  <c r="M413" i="11"/>
  <c r="N413" i="11" s="1"/>
  <c r="T413" i="11"/>
  <c r="AD413" i="11"/>
  <c r="I414" i="11"/>
  <c r="AB414" i="11" s="1"/>
  <c r="M414" i="11"/>
  <c r="N414" i="11" s="1"/>
  <c r="T414" i="11"/>
  <c r="AD414" i="11"/>
  <c r="I415" i="11"/>
  <c r="AB415" i="11" s="1"/>
  <c r="AC415" i="11" s="1"/>
  <c r="AE415" i="11" s="1"/>
  <c r="O415" i="11" s="1"/>
  <c r="M415" i="11"/>
  <c r="N415" i="11" s="1"/>
  <c r="T415" i="11"/>
  <c r="AD415" i="11"/>
  <c r="I416" i="11"/>
  <c r="AB416" i="11" s="1"/>
  <c r="AC416" i="11" s="1"/>
  <c r="AE416" i="11" s="1"/>
  <c r="O416" i="11" s="1"/>
  <c r="M416" i="11"/>
  <c r="N416" i="11" s="1"/>
  <c r="T416" i="11"/>
  <c r="AD416" i="11"/>
  <c r="I417" i="11"/>
  <c r="M417" i="11"/>
  <c r="N417" i="11" s="1"/>
  <c r="T417" i="11"/>
  <c r="AD417" i="11"/>
  <c r="I418" i="11"/>
  <c r="AB418" i="11" s="1"/>
  <c r="M418" i="11"/>
  <c r="N418" i="11" s="1"/>
  <c r="T418" i="11"/>
  <c r="AD418" i="11"/>
  <c r="I419" i="11"/>
  <c r="AB419" i="11" s="1"/>
  <c r="AC419" i="11" s="1"/>
  <c r="AE419" i="11" s="1"/>
  <c r="O419" i="11" s="1"/>
  <c r="M419" i="11"/>
  <c r="N419" i="11" s="1"/>
  <c r="T419" i="11"/>
  <c r="AD419" i="11"/>
  <c r="I420" i="11"/>
  <c r="AB420" i="11" s="1"/>
  <c r="M420" i="11"/>
  <c r="N420" i="11" s="1"/>
  <c r="T420" i="11"/>
  <c r="AD420" i="11"/>
  <c r="I421" i="11"/>
  <c r="M421" i="11"/>
  <c r="N421" i="11" s="1"/>
  <c r="T421" i="11"/>
  <c r="AD421" i="11"/>
  <c r="I422" i="11"/>
  <c r="AB422" i="11" s="1"/>
  <c r="M422" i="11"/>
  <c r="N422" i="11" s="1"/>
  <c r="T422" i="11"/>
  <c r="AD422" i="11"/>
  <c r="I423" i="11"/>
  <c r="AB423" i="11" s="1"/>
  <c r="AC423" i="11" s="1"/>
  <c r="AE423" i="11" s="1"/>
  <c r="O423" i="11" s="1"/>
  <c r="M423" i="11"/>
  <c r="N423" i="11" s="1"/>
  <c r="T423" i="11"/>
  <c r="AD423" i="11"/>
  <c r="I424" i="11"/>
  <c r="AB424" i="11" s="1"/>
  <c r="M424" i="11"/>
  <c r="N424" i="11" s="1"/>
  <c r="T424" i="11"/>
  <c r="AD424" i="11"/>
  <c r="I425" i="11"/>
  <c r="M425" i="11"/>
  <c r="N425" i="11" s="1"/>
  <c r="T425" i="11"/>
  <c r="AD425" i="11"/>
  <c r="I426" i="11"/>
  <c r="AB426" i="11" s="1"/>
  <c r="M426" i="11"/>
  <c r="N426" i="11" s="1"/>
  <c r="T426" i="11"/>
  <c r="AD426" i="11"/>
  <c r="I427" i="11"/>
  <c r="AB427" i="11" s="1"/>
  <c r="AC427" i="11" s="1"/>
  <c r="AE427" i="11" s="1"/>
  <c r="O427" i="11" s="1"/>
  <c r="M427" i="11"/>
  <c r="N427" i="11" s="1"/>
  <c r="T427" i="11"/>
  <c r="AD427" i="11"/>
  <c r="I428" i="11"/>
  <c r="AB428" i="11" s="1"/>
  <c r="M428" i="11"/>
  <c r="N428" i="11" s="1"/>
  <c r="T428" i="11"/>
  <c r="AD428" i="11"/>
  <c r="I429" i="11"/>
  <c r="M429" i="11"/>
  <c r="N429" i="11" s="1"/>
  <c r="T429" i="11"/>
  <c r="AD429" i="11"/>
  <c r="I430" i="11"/>
  <c r="AB430" i="11" s="1"/>
  <c r="M430" i="11"/>
  <c r="N430" i="11" s="1"/>
  <c r="T430" i="11"/>
  <c r="AD430" i="11"/>
  <c r="I431" i="11"/>
  <c r="AB431" i="11" s="1"/>
  <c r="AC431" i="11" s="1"/>
  <c r="AE431" i="11" s="1"/>
  <c r="O431" i="11" s="1"/>
  <c r="M431" i="11"/>
  <c r="N431" i="11" s="1"/>
  <c r="T431" i="11"/>
  <c r="AD431" i="11"/>
  <c r="I432" i="11"/>
  <c r="AB432" i="11" s="1"/>
  <c r="AC432" i="11" s="1"/>
  <c r="AE432" i="11" s="1"/>
  <c r="O432" i="11" s="1"/>
  <c r="M432" i="11"/>
  <c r="N432" i="11" s="1"/>
  <c r="T432" i="11"/>
  <c r="AD432" i="11"/>
  <c r="I433" i="11"/>
  <c r="M433" i="11"/>
  <c r="N433" i="11" s="1"/>
  <c r="T433" i="11"/>
  <c r="AD433" i="11"/>
  <c r="I434" i="11"/>
  <c r="AB434" i="11" s="1"/>
  <c r="M434" i="11"/>
  <c r="N434" i="11" s="1"/>
  <c r="T434" i="11"/>
  <c r="AD434" i="11"/>
  <c r="I435" i="11"/>
  <c r="AB435" i="11" s="1"/>
  <c r="AC435" i="11" s="1"/>
  <c r="AE435" i="11" s="1"/>
  <c r="O435" i="11" s="1"/>
  <c r="M435" i="11"/>
  <c r="N435" i="11" s="1"/>
  <c r="T435" i="11"/>
  <c r="AD435" i="11"/>
  <c r="I436" i="11"/>
  <c r="AB436" i="11" s="1"/>
  <c r="M436" i="11"/>
  <c r="N436" i="11" s="1"/>
  <c r="T436" i="11"/>
  <c r="AD436" i="11"/>
  <c r="I437" i="11"/>
  <c r="M437" i="11"/>
  <c r="N437" i="11" s="1"/>
  <c r="T437" i="11"/>
  <c r="AD437" i="11"/>
  <c r="I438" i="11"/>
  <c r="AB438" i="11" s="1"/>
  <c r="M438" i="11"/>
  <c r="N438" i="11" s="1"/>
  <c r="T438" i="11"/>
  <c r="AD438" i="11"/>
  <c r="I439" i="11"/>
  <c r="AB439" i="11" s="1"/>
  <c r="AC439" i="11" s="1"/>
  <c r="AE439" i="11" s="1"/>
  <c r="O439" i="11" s="1"/>
  <c r="M439" i="11"/>
  <c r="N439" i="11" s="1"/>
  <c r="T439" i="11"/>
  <c r="AD439" i="11"/>
  <c r="I440" i="11"/>
  <c r="AB440" i="11" s="1"/>
  <c r="M440" i="11"/>
  <c r="N440" i="11" s="1"/>
  <c r="T440" i="11"/>
  <c r="AD440" i="11"/>
  <c r="I441" i="11"/>
  <c r="M441" i="11"/>
  <c r="N441" i="11" s="1"/>
  <c r="T441" i="11"/>
  <c r="AD441" i="11"/>
  <c r="I442" i="11"/>
  <c r="AB442" i="11" s="1"/>
  <c r="M442" i="11"/>
  <c r="N442" i="11" s="1"/>
  <c r="T442" i="11"/>
  <c r="AD442" i="11"/>
  <c r="I443" i="11"/>
  <c r="AB443" i="11" s="1"/>
  <c r="AC443" i="11" s="1"/>
  <c r="AE443" i="11" s="1"/>
  <c r="O443" i="11" s="1"/>
  <c r="M443" i="11"/>
  <c r="N443" i="11" s="1"/>
  <c r="T443" i="11"/>
  <c r="AD443" i="11"/>
  <c r="I444" i="11"/>
  <c r="AB444" i="11" s="1"/>
  <c r="M444" i="11"/>
  <c r="N444" i="11" s="1"/>
  <c r="T444" i="11"/>
  <c r="AD444" i="11"/>
  <c r="I445" i="11"/>
  <c r="M445" i="11"/>
  <c r="N445" i="11" s="1"/>
  <c r="T445" i="11"/>
  <c r="AD445" i="11"/>
  <c r="I446" i="11"/>
  <c r="AB446" i="11" s="1"/>
  <c r="M446" i="11"/>
  <c r="N446" i="11" s="1"/>
  <c r="T446" i="11"/>
  <c r="AD446" i="11"/>
  <c r="I447" i="11"/>
  <c r="AB447" i="11" s="1"/>
  <c r="AC447" i="11" s="1"/>
  <c r="AE447" i="11" s="1"/>
  <c r="O447" i="11" s="1"/>
  <c r="M447" i="11"/>
  <c r="N447" i="11" s="1"/>
  <c r="T447" i="11"/>
  <c r="AD447" i="11"/>
  <c r="I448" i="11"/>
  <c r="AB448" i="11" s="1"/>
  <c r="M448" i="11"/>
  <c r="N448" i="11" s="1"/>
  <c r="T448" i="11"/>
  <c r="AD448" i="11"/>
  <c r="I449" i="11"/>
  <c r="M449" i="11"/>
  <c r="N449" i="11" s="1"/>
  <c r="T449" i="11"/>
  <c r="AD449" i="11"/>
  <c r="I450" i="11"/>
  <c r="AB450" i="11" s="1"/>
  <c r="M450" i="11"/>
  <c r="N450" i="11" s="1"/>
  <c r="T450" i="11"/>
  <c r="AD450" i="11"/>
  <c r="I451" i="11"/>
  <c r="AB451" i="11" s="1"/>
  <c r="AC451" i="11" s="1"/>
  <c r="AE451" i="11" s="1"/>
  <c r="O451" i="11" s="1"/>
  <c r="U451" i="11" s="1"/>
  <c r="M451" i="11"/>
  <c r="N451" i="11" s="1"/>
  <c r="T451" i="11"/>
  <c r="AD451" i="11"/>
  <c r="I452" i="11"/>
  <c r="AB452" i="11" s="1"/>
  <c r="M452" i="11"/>
  <c r="N452" i="11" s="1"/>
  <c r="T452" i="11"/>
  <c r="AD452" i="11"/>
  <c r="I453" i="11"/>
  <c r="M453" i="11"/>
  <c r="N453" i="11" s="1"/>
  <c r="T453" i="11"/>
  <c r="AD453" i="11"/>
  <c r="I454" i="11"/>
  <c r="AB454" i="11" s="1"/>
  <c r="M454" i="11"/>
  <c r="N454" i="11" s="1"/>
  <c r="T454" i="11"/>
  <c r="AD454" i="11"/>
  <c r="I455" i="11"/>
  <c r="AB455" i="11" s="1"/>
  <c r="AC455" i="11" s="1"/>
  <c r="AE455" i="11" s="1"/>
  <c r="O455" i="11" s="1"/>
  <c r="M455" i="11"/>
  <c r="N455" i="11" s="1"/>
  <c r="T455" i="11"/>
  <c r="AD455" i="11"/>
  <c r="I456" i="11"/>
  <c r="AB456" i="11" s="1"/>
  <c r="AC456" i="11" s="1"/>
  <c r="AE456" i="11" s="1"/>
  <c r="O456" i="11" s="1"/>
  <c r="M456" i="11"/>
  <c r="N456" i="11" s="1"/>
  <c r="T456" i="11"/>
  <c r="AD456" i="11"/>
  <c r="I457" i="11"/>
  <c r="M457" i="11"/>
  <c r="N457" i="11" s="1"/>
  <c r="T457" i="11"/>
  <c r="AD457" i="11"/>
  <c r="I458" i="11"/>
  <c r="AB458" i="11" s="1"/>
  <c r="M458" i="11"/>
  <c r="N458" i="11" s="1"/>
  <c r="T458" i="11"/>
  <c r="AD458" i="11"/>
  <c r="I459" i="11"/>
  <c r="AB459" i="11" s="1"/>
  <c r="AC459" i="11" s="1"/>
  <c r="AE459" i="11" s="1"/>
  <c r="O459" i="11" s="1"/>
  <c r="M459" i="11"/>
  <c r="N459" i="11" s="1"/>
  <c r="T459" i="11"/>
  <c r="AD459" i="11"/>
  <c r="I460" i="11"/>
  <c r="AB460" i="11" s="1"/>
  <c r="M460" i="11"/>
  <c r="N460" i="11" s="1"/>
  <c r="T460" i="11"/>
  <c r="AD460" i="11"/>
  <c r="I461" i="11"/>
  <c r="M461" i="11"/>
  <c r="N461" i="11" s="1"/>
  <c r="T461" i="11"/>
  <c r="AD461" i="11"/>
  <c r="I462" i="11"/>
  <c r="AB462" i="11" s="1"/>
  <c r="M462" i="11"/>
  <c r="N462" i="11" s="1"/>
  <c r="T462" i="11"/>
  <c r="AD462" i="11"/>
  <c r="I463" i="11"/>
  <c r="AB463" i="11" s="1"/>
  <c r="AC463" i="11" s="1"/>
  <c r="AE463" i="11" s="1"/>
  <c r="O463" i="11" s="1"/>
  <c r="M463" i="11"/>
  <c r="N463" i="11" s="1"/>
  <c r="T463" i="11"/>
  <c r="AD463" i="11"/>
  <c r="I464" i="11"/>
  <c r="AB464" i="11" s="1"/>
  <c r="M464" i="11"/>
  <c r="N464" i="11" s="1"/>
  <c r="T464" i="11"/>
  <c r="AD464" i="11"/>
  <c r="I465" i="11"/>
  <c r="AB465" i="11" s="1"/>
  <c r="M465" i="11"/>
  <c r="N465" i="11" s="1"/>
  <c r="T465" i="11"/>
  <c r="AD465" i="11"/>
  <c r="I466" i="11"/>
  <c r="M466" i="11"/>
  <c r="N466" i="11" s="1"/>
  <c r="T466" i="11"/>
  <c r="AD466" i="11"/>
  <c r="I467" i="11"/>
  <c r="AB467" i="11" s="1"/>
  <c r="M467" i="11"/>
  <c r="N467" i="11" s="1"/>
  <c r="T467" i="11"/>
  <c r="AD467" i="11"/>
  <c r="I468" i="11"/>
  <c r="AB468" i="11" s="1"/>
  <c r="AC468" i="11" s="1"/>
  <c r="AE468" i="11" s="1"/>
  <c r="O468" i="11" s="1"/>
  <c r="M468" i="11"/>
  <c r="N468" i="11" s="1"/>
  <c r="T468" i="11"/>
  <c r="AD468" i="11"/>
  <c r="I469" i="11"/>
  <c r="AB469" i="11" s="1"/>
  <c r="M469" i="11"/>
  <c r="N469" i="11" s="1"/>
  <c r="T469" i="11"/>
  <c r="AD469" i="11"/>
  <c r="I470" i="11"/>
  <c r="AB470" i="11" s="1"/>
  <c r="M470" i="11"/>
  <c r="N470" i="11" s="1"/>
  <c r="T470" i="11"/>
  <c r="AD470" i="11"/>
  <c r="I471" i="11"/>
  <c r="AB471" i="11" s="1"/>
  <c r="AC471" i="11" s="1"/>
  <c r="AE471" i="11" s="1"/>
  <c r="O471" i="11" s="1"/>
  <c r="M471" i="11"/>
  <c r="N471" i="11" s="1"/>
  <c r="T471" i="11"/>
  <c r="AD471" i="11"/>
  <c r="I472" i="11"/>
  <c r="M472" i="11"/>
  <c r="N472" i="11" s="1"/>
  <c r="T472" i="11"/>
  <c r="AD472" i="11"/>
  <c r="I473" i="11"/>
  <c r="AB473" i="11" s="1"/>
  <c r="M473" i="11"/>
  <c r="N473" i="11" s="1"/>
  <c r="T473" i="11"/>
  <c r="AD473" i="11"/>
  <c r="I474" i="11"/>
  <c r="M474" i="11"/>
  <c r="N474" i="11" s="1"/>
  <c r="T474" i="11"/>
  <c r="AD474" i="11"/>
  <c r="I475" i="11"/>
  <c r="AB475" i="11" s="1"/>
  <c r="AC475" i="11" s="1"/>
  <c r="AE475" i="11" s="1"/>
  <c r="O475" i="11" s="1"/>
  <c r="M475" i="11"/>
  <c r="N475" i="11" s="1"/>
  <c r="T475" i="11"/>
  <c r="AD475" i="11"/>
  <c r="I476" i="11"/>
  <c r="AB476" i="11" s="1"/>
  <c r="AC476" i="11" s="1"/>
  <c r="AE476" i="11" s="1"/>
  <c r="O476" i="11" s="1"/>
  <c r="M476" i="11"/>
  <c r="N476" i="11" s="1"/>
  <c r="T476" i="11"/>
  <c r="AD476" i="11"/>
  <c r="I477" i="11"/>
  <c r="AB477" i="11" s="1"/>
  <c r="M477" i="11"/>
  <c r="N477" i="11" s="1"/>
  <c r="T477" i="11"/>
  <c r="AD477" i="11"/>
  <c r="I478" i="11"/>
  <c r="AB478" i="11" s="1"/>
  <c r="M478" i="11"/>
  <c r="N478" i="11" s="1"/>
  <c r="T478" i="11"/>
  <c r="AD478" i="11"/>
  <c r="I479" i="11"/>
  <c r="AB479" i="11" s="1"/>
  <c r="AC479" i="11" s="1"/>
  <c r="AE479" i="11" s="1"/>
  <c r="O479" i="11" s="1"/>
  <c r="M479" i="11"/>
  <c r="N479" i="11" s="1"/>
  <c r="T479" i="11"/>
  <c r="AD479" i="11"/>
  <c r="I480" i="11"/>
  <c r="M480" i="11"/>
  <c r="N480" i="11" s="1"/>
  <c r="T480" i="11"/>
  <c r="AD480" i="11"/>
  <c r="I481" i="11"/>
  <c r="AB481" i="11" s="1"/>
  <c r="M481" i="11"/>
  <c r="N481" i="11" s="1"/>
  <c r="T481" i="11"/>
  <c r="AD481" i="11"/>
  <c r="I482" i="11"/>
  <c r="M482" i="11"/>
  <c r="N482" i="11" s="1"/>
  <c r="T482" i="11"/>
  <c r="AD482" i="11"/>
  <c r="I483" i="11"/>
  <c r="AB483" i="11" s="1"/>
  <c r="AC483" i="11" s="1"/>
  <c r="AE483" i="11" s="1"/>
  <c r="O483" i="11" s="1"/>
  <c r="M483" i="11"/>
  <c r="N483" i="11" s="1"/>
  <c r="T483" i="11"/>
  <c r="AD483" i="11"/>
  <c r="I484" i="11"/>
  <c r="AB484" i="11" s="1"/>
  <c r="AC484" i="11" s="1"/>
  <c r="AE484" i="11" s="1"/>
  <c r="O484" i="11" s="1"/>
  <c r="U484" i="11" s="1"/>
  <c r="M484" i="11"/>
  <c r="N484" i="11" s="1"/>
  <c r="T484" i="11"/>
  <c r="AD484" i="11"/>
  <c r="I485" i="11"/>
  <c r="AB485" i="11" s="1"/>
  <c r="M485" i="11"/>
  <c r="N485" i="11" s="1"/>
  <c r="T485" i="11"/>
  <c r="AD485" i="11"/>
  <c r="I486" i="11"/>
  <c r="AB486" i="11" s="1"/>
  <c r="M486" i="11"/>
  <c r="N486" i="11" s="1"/>
  <c r="T486" i="11"/>
  <c r="AD486" i="11"/>
  <c r="I487" i="11"/>
  <c r="AB487" i="11" s="1"/>
  <c r="AC487" i="11" s="1"/>
  <c r="AE487" i="11" s="1"/>
  <c r="O487" i="11" s="1"/>
  <c r="U487" i="11" s="1"/>
  <c r="M487" i="11"/>
  <c r="N487" i="11" s="1"/>
  <c r="T487" i="11"/>
  <c r="AD487" i="11"/>
  <c r="I488" i="11"/>
  <c r="AB488" i="11" s="1"/>
  <c r="M488" i="11"/>
  <c r="N488" i="11" s="1"/>
  <c r="T488" i="11"/>
  <c r="AD488" i="11"/>
  <c r="I489" i="11"/>
  <c r="AB489" i="11" s="1"/>
  <c r="M489" i="11"/>
  <c r="N489" i="11" s="1"/>
  <c r="T489" i="11"/>
  <c r="AD489" i="11"/>
  <c r="I490" i="11"/>
  <c r="M490" i="11"/>
  <c r="N490" i="11" s="1"/>
  <c r="T490" i="11"/>
  <c r="AD490" i="11"/>
  <c r="I491" i="11"/>
  <c r="AB491" i="11" s="1"/>
  <c r="AC491" i="11" s="1"/>
  <c r="AE491" i="11" s="1"/>
  <c r="O491" i="11" s="1"/>
  <c r="M491" i="11"/>
  <c r="N491" i="11" s="1"/>
  <c r="T491" i="11"/>
  <c r="AD491" i="11"/>
  <c r="I492" i="11"/>
  <c r="AB492" i="11" s="1"/>
  <c r="AC492" i="11" s="1"/>
  <c r="AE492" i="11" s="1"/>
  <c r="O492" i="11" s="1"/>
  <c r="M492" i="11"/>
  <c r="N492" i="11" s="1"/>
  <c r="T492" i="11"/>
  <c r="AD492" i="11"/>
  <c r="I493" i="11"/>
  <c r="AB493" i="11" s="1"/>
  <c r="M493" i="11"/>
  <c r="N493" i="11" s="1"/>
  <c r="T493" i="11"/>
  <c r="AD493" i="11"/>
  <c r="I494" i="11"/>
  <c r="AB494" i="11" s="1"/>
  <c r="AC494" i="11" s="1"/>
  <c r="AE494" i="11" s="1"/>
  <c r="O494" i="11" s="1"/>
  <c r="U494" i="11" s="1"/>
  <c r="M494" i="11"/>
  <c r="N494" i="11" s="1"/>
  <c r="T494" i="11"/>
  <c r="AD494" i="11"/>
  <c r="I495" i="11"/>
  <c r="AB495" i="11" s="1"/>
  <c r="AC495" i="11" s="1"/>
  <c r="AE495" i="11" s="1"/>
  <c r="O495" i="11" s="1"/>
  <c r="M495" i="11"/>
  <c r="N495" i="11" s="1"/>
  <c r="T495" i="11"/>
  <c r="AD495" i="11"/>
  <c r="I496" i="11"/>
  <c r="AB496" i="11" s="1"/>
  <c r="AC496" i="11" s="1"/>
  <c r="AE496" i="11" s="1"/>
  <c r="O496" i="11" s="1"/>
  <c r="M496" i="11"/>
  <c r="N496" i="11" s="1"/>
  <c r="T496" i="11"/>
  <c r="AD496" i="11"/>
  <c r="I497" i="11"/>
  <c r="AB497" i="11" s="1"/>
  <c r="M497" i="11"/>
  <c r="N497" i="11" s="1"/>
  <c r="T497" i="11"/>
  <c r="AD497" i="11"/>
  <c r="I498" i="11"/>
  <c r="M498" i="11"/>
  <c r="N498" i="11" s="1"/>
  <c r="T498" i="11"/>
  <c r="AD498" i="11"/>
  <c r="I499" i="11"/>
  <c r="AB499" i="11" s="1"/>
  <c r="AC499" i="11" s="1"/>
  <c r="AE499" i="11" s="1"/>
  <c r="O499" i="11" s="1"/>
  <c r="M499" i="11"/>
  <c r="N499" i="11" s="1"/>
  <c r="T499" i="11"/>
  <c r="AD499" i="11"/>
  <c r="I500" i="11"/>
  <c r="AB500" i="11" s="1"/>
  <c r="M500" i="11"/>
  <c r="N500" i="11" s="1"/>
  <c r="T500" i="11"/>
  <c r="AD500" i="11"/>
  <c r="I501" i="11"/>
  <c r="AB501" i="11" s="1"/>
  <c r="M501" i="11"/>
  <c r="N501" i="11" s="1"/>
  <c r="T501" i="11"/>
  <c r="AD501" i="11"/>
  <c r="I502" i="11"/>
  <c r="M502" i="11"/>
  <c r="N502" i="11" s="1"/>
  <c r="T502" i="11"/>
  <c r="AD502" i="11"/>
  <c r="I503" i="11"/>
  <c r="AB503" i="11" s="1"/>
  <c r="AC503" i="11" s="1"/>
  <c r="AE503" i="11" s="1"/>
  <c r="O503" i="11" s="1"/>
  <c r="M503" i="11"/>
  <c r="N503" i="11" s="1"/>
  <c r="T503" i="11"/>
  <c r="AD503" i="11"/>
  <c r="I504" i="11"/>
  <c r="AB504" i="11" s="1"/>
  <c r="AC504" i="11" s="1"/>
  <c r="AE504" i="11" s="1"/>
  <c r="O504" i="11" s="1"/>
  <c r="M504" i="11"/>
  <c r="N504" i="11" s="1"/>
  <c r="T504" i="11"/>
  <c r="AD504" i="11"/>
  <c r="I505" i="11"/>
  <c r="AB505" i="11" s="1"/>
  <c r="AC505" i="11" s="1"/>
  <c r="AE505" i="11" s="1"/>
  <c r="O505" i="11" s="1"/>
  <c r="M505" i="11"/>
  <c r="N505" i="11" s="1"/>
  <c r="T505" i="11"/>
  <c r="AD505" i="11"/>
  <c r="I506" i="11"/>
  <c r="AB506" i="11" s="1"/>
  <c r="AC506" i="11" s="1"/>
  <c r="AE506" i="11" s="1"/>
  <c r="O506" i="11" s="1"/>
  <c r="U506" i="11" s="1"/>
  <c r="M506" i="11"/>
  <c r="N506" i="11" s="1"/>
  <c r="T506" i="11"/>
  <c r="AD506" i="11"/>
  <c r="I507" i="11"/>
  <c r="AB507" i="11" s="1"/>
  <c r="AC507" i="11" s="1"/>
  <c r="AE507" i="11" s="1"/>
  <c r="O507" i="11" s="1"/>
  <c r="M507" i="11"/>
  <c r="N507" i="11" s="1"/>
  <c r="T507" i="11"/>
  <c r="AD507" i="11"/>
  <c r="I508" i="11"/>
  <c r="AB508" i="11" s="1"/>
  <c r="M508" i="11"/>
  <c r="N508" i="11" s="1"/>
  <c r="T508" i="11"/>
  <c r="AD508" i="11"/>
  <c r="I509" i="11"/>
  <c r="AB509" i="11" s="1"/>
  <c r="M509" i="11"/>
  <c r="N509" i="11" s="1"/>
  <c r="T509" i="11"/>
  <c r="AD509" i="11"/>
  <c r="I510" i="11"/>
  <c r="AB510" i="11" s="1"/>
  <c r="AC510" i="11" s="1"/>
  <c r="AE510" i="11" s="1"/>
  <c r="O510" i="11" s="1"/>
  <c r="U510" i="11" s="1"/>
  <c r="M510" i="11"/>
  <c r="N510" i="11" s="1"/>
  <c r="T510" i="11"/>
  <c r="AD510" i="11"/>
  <c r="I511" i="11"/>
  <c r="AB511" i="11" s="1"/>
  <c r="M511" i="11"/>
  <c r="N511" i="11" s="1"/>
  <c r="T511" i="11"/>
  <c r="AD511" i="11"/>
  <c r="I512" i="11"/>
  <c r="AB512" i="11" s="1"/>
  <c r="AC512" i="11" s="1"/>
  <c r="AE512" i="11" s="1"/>
  <c r="O512" i="11" s="1"/>
  <c r="M512" i="11"/>
  <c r="N512" i="11" s="1"/>
  <c r="T512" i="11"/>
  <c r="AD512" i="11"/>
  <c r="AC192" i="11"/>
  <c r="AE192" i="11" s="1"/>
  <c r="O192" i="11" s="1"/>
  <c r="C32" i="10"/>
  <c r="C37" i="10" s="1"/>
  <c r="E90" i="14"/>
  <c r="F32" i="21"/>
  <c r="F35" i="21" s="1"/>
  <c r="F41" i="21" s="1"/>
  <c r="I7" i="21"/>
  <c r="I8" i="21" s="1"/>
  <c r="G32" i="21"/>
  <c r="G35" i="21"/>
  <c r="G41" i="21" s="1"/>
  <c r="E33" i="9"/>
  <c r="D33" i="12"/>
  <c r="E11" i="9"/>
  <c r="G11" i="9" s="1"/>
  <c r="D11" i="12"/>
  <c r="H11" i="21"/>
  <c r="E11" i="12" s="1"/>
  <c r="J18" i="21"/>
  <c r="K18" i="21" s="1"/>
  <c r="I31" i="21"/>
  <c r="F33" i="12" s="1"/>
  <c r="H31" i="21"/>
  <c r="E31" i="21"/>
  <c r="J31" i="21"/>
  <c r="G33" i="12"/>
  <c r="E33" i="12"/>
  <c r="AB140" i="11"/>
  <c r="AC140" i="11" s="1"/>
  <c r="AE140" i="11" s="1"/>
  <c r="O140" i="11" s="1"/>
  <c r="AB132" i="11"/>
  <c r="AC132" i="11" s="1"/>
  <c r="AE132" i="11" s="1"/>
  <c r="O132" i="11" s="1"/>
  <c r="AB120" i="11"/>
  <c r="AC120" i="11" s="1"/>
  <c r="AE120" i="11" s="1"/>
  <c r="O120" i="11" s="1"/>
  <c r="AB116" i="11"/>
  <c r="AC116" i="11" s="1"/>
  <c r="AE116" i="11" s="1"/>
  <c r="O116" i="11" s="1"/>
  <c r="AB108" i="11"/>
  <c r="AC108" i="11" s="1"/>
  <c r="AE108" i="11" s="1"/>
  <c r="O108" i="11" s="1"/>
  <c r="AC30" i="11"/>
  <c r="AE30" i="11" s="1"/>
  <c r="O30" i="11" s="1"/>
  <c r="U30" i="11" s="1"/>
  <c r="E14" i="14"/>
  <c r="D17" i="14"/>
  <c r="F14" i="14"/>
  <c r="H34" i="21"/>
  <c r="I33" i="21"/>
  <c r="AI145" i="11"/>
  <c r="AH153" i="11"/>
  <c r="AI157" i="11"/>
  <c r="AH161" i="11"/>
  <c r="AH165" i="11"/>
  <c r="AH169" i="11"/>
  <c r="AI173" i="11"/>
  <c r="AH177" i="11"/>
  <c r="AI181" i="11"/>
  <c r="AH181" i="11"/>
  <c r="AI189" i="11"/>
  <c r="AH189" i="11"/>
  <c r="AH193" i="11"/>
  <c r="AI201" i="11"/>
  <c r="AH201" i="11"/>
  <c r="AI205" i="11"/>
  <c r="AH209" i="11"/>
  <c r="AI213" i="11"/>
  <c r="AH213" i="11"/>
  <c r="AH217" i="11"/>
  <c r="AI221" i="11"/>
  <c r="AH221" i="11"/>
  <c r="AH225" i="11"/>
  <c r="AI229" i="11"/>
  <c r="AH229" i="11"/>
  <c r="AH233" i="11"/>
  <c r="AI237" i="11"/>
  <c r="AH237" i="11"/>
  <c r="AH241" i="11"/>
  <c r="I34" i="21"/>
  <c r="J33" i="21"/>
  <c r="J34" i="21" s="1"/>
  <c r="K33" i="21"/>
  <c r="K34" i="21" s="1"/>
  <c r="C74" i="14"/>
  <c r="C92" i="14" s="1"/>
  <c r="E43" i="14" l="1"/>
  <c r="B12" i="16"/>
  <c r="E12" i="16" s="1"/>
  <c r="B11" i="16"/>
  <c r="E11" i="16" s="1" a="1"/>
  <c r="E11" i="16" s="1"/>
  <c r="B10" i="16"/>
  <c r="AH374" i="11"/>
  <c r="AH219" i="11"/>
  <c r="AI367" i="11"/>
  <c r="AI147" i="11"/>
  <c r="AH370" i="11"/>
  <c r="AI355" i="11"/>
  <c r="AI171" i="11"/>
  <c r="AI80" i="11"/>
  <c r="I8" i="10"/>
  <c r="AH327" i="11"/>
  <c r="AH143" i="11"/>
  <c r="AI263" i="11"/>
  <c r="AI122" i="11"/>
  <c r="AI70" i="11"/>
  <c r="AI111" i="11"/>
  <c r="AH96" i="11"/>
  <c r="AI67" i="11"/>
  <c r="AC500" i="11"/>
  <c r="AE500" i="11" s="1"/>
  <c r="O500" i="11" s="1"/>
  <c r="AH368" i="11"/>
  <c r="AI399" i="11"/>
  <c r="I7" i="10"/>
  <c r="I15" i="10" s="1"/>
  <c r="AH391" i="11"/>
  <c r="AH308" i="11"/>
  <c r="AI387" i="11"/>
  <c r="AH324" i="11"/>
  <c r="AH292" i="11"/>
  <c r="AI479" i="11"/>
  <c r="AH190" i="11"/>
  <c r="AC127" i="11"/>
  <c r="AE127" i="11" s="1"/>
  <c r="O127" i="11" s="1"/>
  <c r="U127" i="11" s="1"/>
  <c r="AH456" i="11"/>
  <c r="AH384" i="11"/>
  <c r="AH317" i="11"/>
  <c r="AH297" i="11"/>
  <c r="AH286" i="11"/>
  <c r="AH262" i="11"/>
  <c r="AH211" i="11"/>
  <c r="AH183" i="11"/>
  <c r="AH166" i="11"/>
  <c r="AH151" i="11"/>
  <c r="AH135" i="11"/>
  <c r="AI441" i="11"/>
  <c r="AI112" i="11"/>
  <c r="AH321" i="11"/>
  <c r="AH305" i="11"/>
  <c r="AH289" i="11"/>
  <c r="AH214" i="11"/>
  <c r="AH154" i="11"/>
  <c r="AI234" i="11"/>
  <c r="AC158" i="11"/>
  <c r="AE158" i="11" s="1"/>
  <c r="O158" i="11" s="1"/>
  <c r="U158" i="11" s="1"/>
  <c r="AC214" i="11"/>
  <c r="AE214" i="11" s="1"/>
  <c r="O214" i="11" s="1"/>
  <c r="U214" i="11" s="1"/>
  <c r="AC400" i="11"/>
  <c r="AE400" i="11" s="1"/>
  <c r="O400" i="11" s="1"/>
  <c r="U400" i="11" s="1"/>
  <c r="AC59" i="11"/>
  <c r="AE59" i="11" s="1"/>
  <c r="O59" i="11" s="1"/>
  <c r="U59" i="11" s="1"/>
  <c r="AC170" i="11"/>
  <c r="AE170" i="11" s="1"/>
  <c r="O170" i="11" s="1"/>
  <c r="AC310" i="11"/>
  <c r="AE310" i="11" s="1"/>
  <c r="O310" i="11" s="1"/>
  <c r="U310" i="11" s="1"/>
  <c r="AC448" i="11"/>
  <c r="AE448" i="11" s="1"/>
  <c r="O448" i="11" s="1"/>
  <c r="U448" i="11" s="1"/>
  <c r="AC102" i="11"/>
  <c r="AE102" i="11" s="1"/>
  <c r="O102" i="11" s="1"/>
  <c r="K8" i="10"/>
  <c r="AH293" i="11"/>
  <c r="AH282" i="11"/>
  <c r="AH259" i="11"/>
  <c r="AH238" i="11"/>
  <c r="AH206" i="11"/>
  <c r="AH179" i="11"/>
  <c r="AH163" i="11"/>
  <c r="AI496" i="11"/>
  <c r="AI254" i="11"/>
  <c r="AI155" i="11"/>
  <c r="AI38" i="11"/>
  <c r="AH131" i="11"/>
  <c r="AH124" i="11"/>
  <c r="AH106" i="11"/>
  <c r="AB376" i="11"/>
  <c r="AC376" i="11" s="1"/>
  <c r="AE376" i="11" s="1"/>
  <c r="O376" i="11" s="1"/>
  <c r="U376" i="11" s="1"/>
  <c r="AH325" i="11"/>
  <c r="AI325" i="11"/>
  <c r="AH380" i="11"/>
  <c r="AI380" i="11"/>
  <c r="AH396" i="11"/>
  <c r="AI396" i="11"/>
  <c r="AI416" i="11"/>
  <c r="AH416" i="11"/>
  <c r="AH464" i="11"/>
  <c r="AI464" i="11"/>
  <c r="AH480" i="11"/>
  <c r="AI480" i="11"/>
  <c r="AH504" i="11"/>
  <c r="AI504" i="11"/>
  <c r="AI512" i="11"/>
  <c r="AH512" i="11"/>
  <c r="AI98" i="11"/>
  <c r="AH98" i="11"/>
  <c r="AH76" i="11"/>
  <c r="AI76" i="11"/>
  <c r="AH72" i="11"/>
  <c r="AI72" i="11"/>
  <c r="AI22" i="11"/>
  <c r="AH22" i="11"/>
  <c r="AC473" i="11"/>
  <c r="AE473" i="11" s="1"/>
  <c r="O473" i="11" s="1"/>
  <c r="U473" i="11" s="1"/>
  <c r="AH361" i="11"/>
  <c r="AI484" i="11"/>
  <c r="AI326" i="11"/>
  <c r="AH326" i="11"/>
  <c r="AI377" i="11"/>
  <c r="AH377" i="11"/>
  <c r="AI397" i="11"/>
  <c r="AH397" i="11"/>
  <c r="AI417" i="11"/>
  <c r="AH417" i="11"/>
  <c r="AI437" i="11"/>
  <c r="AH437" i="11"/>
  <c r="AI449" i="11"/>
  <c r="AH449" i="11"/>
  <c r="AH497" i="11"/>
  <c r="AI497" i="11"/>
  <c r="AI28" i="11"/>
  <c r="AH28" i="11"/>
  <c r="AH17" i="11"/>
  <c r="AI17" i="11"/>
  <c r="AC202" i="11"/>
  <c r="AE202" i="11" s="1"/>
  <c r="O202" i="11" s="1"/>
  <c r="U202" i="11" s="1"/>
  <c r="AC440" i="11"/>
  <c r="AE440" i="11" s="1"/>
  <c r="O440" i="11" s="1"/>
  <c r="U440" i="11" s="1"/>
  <c r="AC424" i="11"/>
  <c r="AE424" i="11" s="1"/>
  <c r="O424" i="11" s="1"/>
  <c r="AH472" i="11"/>
  <c r="AH444" i="11"/>
  <c r="AH401" i="11"/>
  <c r="AI429" i="11"/>
  <c r="AI381" i="11"/>
  <c r="AI144" i="11"/>
  <c r="AH144" i="11"/>
  <c r="AH224" i="11"/>
  <c r="AI224" i="11"/>
  <c r="AI280" i="11"/>
  <c r="AH280" i="11"/>
  <c r="AH284" i="11"/>
  <c r="AI284" i="11"/>
  <c r="AI291" i="11"/>
  <c r="AH291" i="11"/>
  <c r="AI34" i="11"/>
  <c r="AH34" i="11"/>
  <c r="AI392" i="11"/>
  <c r="AH392" i="11"/>
  <c r="AI452" i="11"/>
  <c r="AH452" i="11"/>
  <c r="AC392" i="11"/>
  <c r="AE392" i="11" s="1"/>
  <c r="O392" i="11" s="1"/>
  <c r="AB384" i="11"/>
  <c r="AC384" i="11" s="1"/>
  <c r="AE384" i="11" s="1"/>
  <c r="O384" i="11" s="1"/>
  <c r="U384" i="11" s="1"/>
  <c r="AC188" i="11"/>
  <c r="AE188" i="11" s="1"/>
  <c r="O188" i="11" s="1"/>
  <c r="U188" i="11" s="1"/>
  <c r="AB124" i="11"/>
  <c r="AC124" i="11" s="1"/>
  <c r="AE124" i="11" s="1"/>
  <c r="O124" i="11" s="1"/>
  <c r="U124" i="11" s="1"/>
  <c r="AH476" i="11"/>
  <c r="AH408" i="11"/>
  <c r="AI365" i="11"/>
  <c r="AH322" i="11"/>
  <c r="AI322" i="11"/>
  <c r="AI334" i="11"/>
  <c r="AH334" i="11"/>
  <c r="AI338" i="11"/>
  <c r="AH338" i="11"/>
  <c r="AH389" i="11"/>
  <c r="AI389" i="11"/>
  <c r="AI433" i="11"/>
  <c r="AH433" i="11"/>
  <c r="AH453" i="11"/>
  <c r="AI453" i="11"/>
  <c r="AI465" i="11"/>
  <c r="AH465" i="11"/>
  <c r="AI485" i="11"/>
  <c r="AH485" i="11"/>
  <c r="AH13" i="11"/>
  <c r="AI13" i="11"/>
  <c r="AC481" i="11"/>
  <c r="AE481" i="11" s="1"/>
  <c r="O481" i="11" s="1"/>
  <c r="AC408" i="11"/>
  <c r="AE408" i="11" s="1"/>
  <c r="O408" i="11" s="1"/>
  <c r="U408" i="11" s="1"/>
  <c r="AB289" i="11"/>
  <c r="AC289" i="11" s="1"/>
  <c r="AE289" i="11" s="1"/>
  <c r="O289" i="11" s="1"/>
  <c r="U289" i="11" s="1"/>
  <c r="AB206" i="11"/>
  <c r="AC206" i="11" s="1"/>
  <c r="AE206" i="11" s="1"/>
  <c r="O206" i="11" s="1"/>
  <c r="U206" i="11" s="1"/>
  <c r="AH501" i="11"/>
  <c r="AH457" i="11"/>
  <c r="AH428" i="11"/>
  <c r="AH342" i="11"/>
  <c r="AI505" i="11"/>
  <c r="AI473" i="11"/>
  <c r="AI405" i="11"/>
  <c r="AI349" i="11"/>
  <c r="AI185" i="11"/>
  <c r="AH185" i="11"/>
  <c r="AH197" i="11"/>
  <c r="AI197" i="11"/>
  <c r="AI245" i="11"/>
  <c r="AH245" i="11"/>
  <c r="AI281" i="11"/>
  <c r="AH281" i="11"/>
  <c r="AI320" i="11"/>
  <c r="AH320" i="11"/>
  <c r="AH33" i="11"/>
  <c r="AI33" i="11"/>
  <c r="P8" i="11"/>
  <c r="AB269" i="11"/>
  <c r="AC269" i="11" s="1"/>
  <c r="AE269" i="11" s="1"/>
  <c r="O269" i="11" s="1"/>
  <c r="U269" i="11" s="1"/>
  <c r="AC217" i="11"/>
  <c r="AE217" i="11" s="1"/>
  <c r="O217" i="11" s="1"/>
  <c r="U217" i="11" s="1"/>
  <c r="AB200" i="11"/>
  <c r="AC200" i="11" s="1"/>
  <c r="AE200" i="11" s="1"/>
  <c r="O200" i="11" s="1"/>
  <c r="U200" i="11" s="1"/>
  <c r="AC141" i="11"/>
  <c r="AE141" i="11" s="1"/>
  <c r="O141" i="11" s="1"/>
  <c r="U141" i="11" s="1"/>
  <c r="E27" i="12"/>
  <c r="F27" i="12" s="1"/>
  <c r="G27" i="12" s="1"/>
  <c r="H27" i="12" s="1"/>
  <c r="I27" i="12" s="1"/>
  <c r="J27" i="12" s="1"/>
  <c r="K27" i="12" s="1"/>
  <c r="L27" i="12" s="1"/>
  <c r="M27" i="12" s="1"/>
  <c r="N27" i="12" s="1"/>
  <c r="O27" i="12" s="1"/>
  <c r="P27" i="12" s="1"/>
  <c r="Q27" i="12" s="1"/>
  <c r="R27" i="12" s="1"/>
  <c r="G33" i="9"/>
  <c r="E39" i="9"/>
  <c r="E38" i="9"/>
  <c r="D38" i="12" s="1"/>
  <c r="E36" i="12"/>
  <c r="F36" i="12" s="1"/>
  <c r="G36" i="12" s="1"/>
  <c r="H36" i="12" s="1"/>
  <c r="J15" i="10"/>
  <c r="AB187" i="11"/>
  <c r="AC187" i="11" s="1"/>
  <c r="AE187" i="11" s="1"/>
  <c r="O187" i="11" s="1"/>
  <c r="U187" i="11" s="1"/>
  <c r="AC178" i="11"/>
  <c r="AE178" i="11" s="1"/>
  <c r="O178" i="11" s="1"/>
  <c r="U178" i="11" s="1"/>
  <c r="AH141" i="11"/>
  <c r="AC172" i="11"/>
  <c r="AE172" i="11" s="1"/>
  <c r="O172" i="11" s="1"/>
  <c r="U172" i="11" s="1"/>
  <c r="AC360" i="11"/>
  <c r="AE360" i="11" s="1"/>
  <c r="O360" i="11" s="1"/>
  <c r="U360" i="11" s="1"/>
  <c r="AC240" i="11"/>
  <c r="AE240" i="11" s="1"/>
  <c r="O240" i="11" s="1"/>
  <c r="U240" i="11" s="1"/>
  <c r="U57" i="11"/>
  <c r="U54" i="11"/>
  <c r="U35" i="11"/>
  <c r="U28" i="11"/>
  <c r="U25" i="11"/>
  <c r="U21" i="11"/>
  <c r="O8" i="11"/>
  <c r="AH511" i="11"/>
  <c r="AH495" i="11"/>
  <c r="AH455" i="11"/>
  <c r="AH431" i="11"/>
  <c r="AH360" i="11"/>
  <c r="AH336" i="11"/>
  <c r="AH287" i="11"/>
  <c r="AH264" i="11"/>
  <c r="AI463" i="11"/>
  <c r="AI439" i="11"/>
  <c r="AI415" i="11"/>
  <c r="AI265" i="11"/>
  <c r="AI97" i="11"/>
  <c r="AI137" i="11"/>
  <c r="AC153" i="11"/>
  <c r="AE153" i="11" s="1"/>
  <c r="O153" i="11" s="1"/>
  <c r="U153" i="11" s="1"/>
  <c r="U459" i="11"/>
  <c r="U456" i="11"/>
  <c r="U353" i="11"/>
  <c r="U337" i="11"/>
  <c r="U264" i="11"/>
  <c r="U193" i="11"/>
  <c r="U154" i="11"/>
  <c r="AC151" i="11"/>
  <c r="AE151" i="11" s="1"/>
  <c r="O151" i="11" s="1"/>
  <c r="U151" i="11" s="1"/>
  <c r="U136" i="11"/>
  <c r="U133" i="11"/>
  <c r="U130" i="11"/>
  <c r="U100" i="11"/>
  <c r="U97" i="11"/>
  <c r="U94" i="11"/>
  <c r="U42" i="11"/>
  <c r="U34" i="11"/>
  <c r="U31" i="11"/>
  <c r="AH507" i="11"/>
  <c r="AH459" i="11"/>
  <c r="AH443" i="11"/>
  <c r="AH395" i="11"/>
  <c r="AH383" i="11"/>
  <c r="AH371" i="11"/>
  <c r="AH302" i="11"/>
  <c r="AH236" i="11"/>
  <c r="AI352" i="11"/>
  <c r="AI94" i="11"/>
  <c r="AI77" i="11"/>
  <c r="AI62" i="11"/>
  <c r="AI126" i="11"/>
  <c r="AH75" i="11"/>
  <c r="AH133" i="11"/>
  <c r="AC92" i="11"/>
  <c r="AE92" i="11" s="1"/>
  <c r="O92" i="11" s="1"/>
  <c r="U92" i="11" s="1"/>
  <c r="U475" i="11"/>
  <c r="U439" i="11"/>
  <c r="U431" i="11"/>
  <c r="U266" i="11"/>
  <c r="U221" i="11"/>
  <c r="U219" i="11"/>
  <c r="U208" i="11"/>
  <c r="U203" i="11"/>
  <c r="AC162" i="11"/>
  <c r="AE162" i="11" s="1"/>
  <c r="O162" i="11" s="1"/>
  <c r="U162" i="11" s="1"/>
  <c r="AH471" i="11"/>
  <c r="AH407" i="11"/>
  <c r="AH379" i="11"/>
  <c r="AH364" i="11"/>
  <c r="AH290" i="11"/>
  <c r="AH275" i="11"/>
  <c r="AH260" i="11"/>
  <c r="AH204" i="11"/>
  <c r="AH139" i="11"/>
  <c r="AI503" i="11"/>
  <c r="AI467" i="11"/>
  <c r="AI451" i="11"/>
  <c r="AI403" i="11"/>
  <c r="AI118" i="11"/>
  <c r="AH129" i="11"/>
  <c r="AH104" i="11"/>
  <c r="AI91" i="11"/>
  <c r="AI57" i="11"/>
  <c r="AC465" i="11"/>
  <c r="AE465" i="11" s="1"/>
  <c r="O465" i="11" s="1"/>
  <c r="U465" i="11" s="1"/>
  <c r="AH148" i="11"/>
  <c r="AI148" i="11"/>
  <c r="AI152" i="11"/>
  <c r="AH152" i="11"/>
  <c r="AH160" i="11"/>
  <c r="AI160" i="11"/>
  <c r="AI184" i="11"/>
  <c r="AH184" i="11"/>
  <c r="AI196" i="11"/>
  <c r="AH196" i="11"/>
  <c r="AH212" i="11"/>
  <c r="AI212" i="11"/>
  <c r="AI216" i="11"/>
  <c r="AH216" i="11"/>
  <c r="AI228" i="11"/>
  <c r="AH228" i="11"/>
  <c r="AI248" i="11"/>
  <c r="AH248" i="11"/>
  <c r="AI310" i="11"/>
  <c r="AH310" i="11"/>
  <c r="AI318" i="11"/>
  <c r="AH318" i="11"/>
  <c r="AI340" i="11"/>
  <c r="AH340" i="11"/>
  <c r="AH130" i="11"/>
  <c r="AI130" i="11"/>
  <c r="AH99" i="11"/>
  <c r="AI99" i="11"/>
  <c r="AH83" i="11"/>
  <c r="AI83" i="11"/>
  <c r="AH54" i="11"/>
  <c r="AI54" i="11"/>
  <c r="U323" i="11"/>
  <c r="AC362" i="11"/>
  <c r="AE362" i="11" s="1"/>
  <c r="O362" i="11" s="1"/>
  <c r="U362" i="11" s="1"/>
  <c r="AB168" i="11"/>
  <c r="AC168" i="11" s="1"/>
  <c r="AE168" i="11" s="1"/>
  <c r="O168" i="11" s="1"/>
  <c r="U168" i="11" s="1"/>
  <c r="AH232" i="11"/>
  <c r="AH200" i="11"/>
  <c r="AH172" i="11"/>
  <c r="AI244" i="11"/>
  <c r="AI180" i="11"/>
  <c r="AH142" i="11"/>
  <c r="AI142" i="11"/>
  <c r="AI261" i="11"/>
  <c r="AH261" i="11"/>
  <c r="AI268" i="11"/>
  <c r="AH268" i="11"/>
  <c r="AI295" i="11"/>
  <c r="AH295" i="11"/>
  <c r="AI303" i="11"/>
  <c r="AH303" i="11"/>
  <c r="AH311" i="11"/>
  <c r="AI311" i="11"/>
  <c r="AI102" i="11"/>
  <c r="AH102" i="11"/>
  <c r="AH90" i="11"/>
  <c r="AI90" i="11"/>
  <c r="AH68" i="11"/>
  <c r="AI68" i="11"/>
  <c r="AH18" i="11"/>
  <c r="AI18" i="11"/>
  <c r="AI149" i="11"/>
  <c r="AC117" i="11"/>
  <c r="AE117" i="11" s="1"/>
  <c r="O117" i="11" s="1"/>
  <c r="U117" i="11" s="1"/>
  <c r="U190" i="11"/>
  <c r="U505" i="11"/>
  <c r="U379" i="11"/>
  <c r="U363" i="11"/>
  <c r="U359" i="11"/>
  <c r="U355" i="11"/>
  <c r="U347" i="11"/>
  <c r="U339" i="11"/>
  <c r="U325" i="11"/>
  <c r="U284" i="11"/>
  <c r="AH306" i="11"/>
  <c r="AH220" i="11"/>
  <c r="AH208" i="11"/>
  <c r="AH156" i="11"/>
  <c r="AI348" i="11"/>
  <c r="AI240" i="11"/>
  <c r="AI207" i="11"/>
  <c r="AI195" i="11"/>
  <c r="AH350" i="11"/>
  <c r="AI350" i="11"/>
  <c r="AI354" i="11"/>
  <c r="AH354" i="11"/>
  <c r="AI366" i="11"/>
  <c r="AI372" i="11"/>
  <c r="AH372" i="11"/>
  <c r="AH388" i="11"/>
  <c r="AI388" i="11"/>
  <c r="AH400" i="11"/>
  <c r="AI400" i="11"/>
  <c r="AI404" i="11"/>
  <c r="AH404" i="11"/>
  <c r="AI412" i="11"/>
  <c r="AH412" i="11"/>
  <c r="AI420" i="11"/>
  <c r="AH420" i="11"/>
  <c r="AI424" i="11"/>
  <c r="AH424" i="11"/>
  <c r="AI432" i="11"/>
  <c r="AH432" i="11"/>
  <c r="AH436" i="11"/>
  <c r="AI436" i="11"/>
  <c r="AI440" i="11"/>
  <c r="AH440" i="11"/>
  <c r="AH448" i="11"/>
  <c r="AI448" i="11"/>
  <c r="AH468" i="11"/>
  <c r="AI468" i="11"/>
  <c r="AI488" i="11"/>
  <c r="AH488" i="11"/>
  <c r="AI492" i="11"/>
  <c r="AH492" i="11"/>
  <c r="AI500" i="11"/>
  <c r="AH500" i="11"/>
  <c r="AI508" i="11"/>
  <c r="AH508" i="11"/>
  <c r="AH107" i="11"/>
  <c r="AI107" i="11"/>
  <c r="AI92" i="11"/>
  <c r="AH92" i="11"/>
  <c r="AC253" i="11"/>
  <c r="AE253" i="11" s="1"/>
  <c r="O253" i="11" s="1"/>
  <c r="U253" i="11" s="1"/>
  <c r="AB180" i="11"/>
  <c r="AC180" i="11" s="1"/>
  <c r="AE180" i="11" s="1"/>
  <c r="O180" i="11" s="1"/>
  <c r="U180" i="11" s="1"/>
  <c r="U43" i="11"/>
  <c r="U148" i="11"/>
  <c r="AC215" i="11"/>
  <c r="AE215" i="11" s="1"/>
  <c r="O215" i="11" s="1"/>
  <c r="U215" i="11" s="1"/>
  <c r="U468" i="11"/>
  <c r="U447" i="11"/>
  <c r="U424" i="11"/>
  <c r="U419" i="11"/>
  <c r="U416" i="11"/>
  <c r="U411" i="11"/>
  <c r="U399" i="11"/>
  <c r="U391" i="11"/>
  <c r="U371" i="11"/>
  <c r="U368" i="11"/>
  <c r="U336" i="11"/>
  <c r="U330" i="11"/>
  <c r="U316" i="11"/>
  <c r="U307" i="11"/>
  <c r="U299" i="11"/>
  <c r="U293" i="11"/>
  <c r="U291" i="11"/>
  <c r="U286" i="11"/>
  <c r="U283" i="11"/>
  <c r="U259" i="11"/>
  <c r="U201" i="11"/>
  <c r="U199" i="11"/>
  <c r="U197" i="11"/>
  <c r="U189" i="11"/>
  <c r="U185" i="11"/>
  <c r="U150" i="11"/>
  <c r="S8" i="11"/>
  <c r="T8" i="11"/>
  <c r="AH329" i="11"/>
  <c r="AH315" i="11"/>
  <c r="AH288" i="11"/>
  <c r="AH272" i="11"/>
  <c r="AH252" i="11"/>
  <c r="AH192" i="11"/>
  <c r="AI299" i="11"/>
  <c r="AI199" i="11"/>
  <c r="AH199" i="11"/>
  <c r="AI223" i="11"/>
  <c r="AH223" i="11"/>
  <c r="AI243" i="11"/>
  <c r="AH243" i="11"/>
  <c r="AI247" i="11"/>
  <c r="AH247" i="11"/>
  <c r="AI255" i="11"/>
  <c r="AH255" i="11"/>
  <c r="AH339" i="11"/>
  <c r="AI339" i="11"/>
  <c r="AI363" i="11"/>
  <c r="AH363" i="11"/>
  <c r="AI373" i="11"/>
  <c r="AH373" i="11"/>
  <c r="AI385" i="11"/>
  <c r="AH385" i="11"/>
  <c r="AH393" i="11"/>
  <c r="AI393" i="11"/>
  <c r="AI409" i="11"/>
  <c r="AH409" i="11"/>
  <c r="AI445" i="11"/>
  <c r="AH445" i="11"/>
  <c r="AI461" i="11"/>
  <c r="AH461" i="11"/>
  <c r="AI477" i="11"/>
  <c r="AH477" i="11"/>
  <c r="AH489" i="11"/>
  <c r="AI489" i="11"/>
  <c r="AH509" i="11"/>
  <c r="AI509" i="11"/>
  <c r="AI132" i="11"/>
  <c r="AH109" i="11"/>
  <c r="U246" i="11"/>
  <c r="U236" i="11"/>
  <c r="U230" i="11"/>
  <c r="U213" i="11"/>
  <c r="U211" i="11"/>
  <c r="U195" i="11"/>
  <c r="U50" i="11"/>
  <c r="U26" i="11"/>
  <c r="AI69" i="11"/>
  <c r="U183" i="11"/>
  <c r="U181" i="11"/>
  <c r="U179" i="11"/>
  <c r="U177" i="11"/>
  <c r="U175" i="11"/>
  <c r="U173" i="11"/>
  <c r="U171" i="11"/>
  <c r="U169" i="11"/>
  <c r="U167" i="11"/>
  <c r="U165" i="11"/>
  <c r="U163" i="11"/>
  <c r="U161" i="11"/>
  <c r="U159" i="11"/>
  <c r="U157" i="11"/>
  <c r="U155" i="11"/>
  <c r="U126" i="11"/>
  <c r="U122" i="11"/>
  <c r="U113" i="11"/>
  <c r="U105" i="11"/>
  <c r="U80" i="11"/>
  <c r="E37" i="12"/>
  <c r="F37" i="12" s="1"/>
  <c r="G37" i="12" s="1"/>
  <c r="M29" i="12"/>
  <c r="F33" i="9"/>
  <c r="Q29" i="12"/>
  <c r="D9" i="12"/>
  <c r="E9" i="12" s="1"/>
  <c r="F9" i="12" s="1"/>
  <c r="G9" i="12" s="1"/>
  <c r="H9" i="12" s="1"/>
  <c r="I9" i="12" s="1"/>
  <c r="J9" i="12" s="1"/>
  <c r="K9" i="12" s="1"/>
  <c r="L9" i="12" s="1"/>
  <c r="M9" i="12" s="1"/>
  <c r="N9" i="12" s="1"/>
  <c r="O9" i="12" s="1"/>
  <c r="P9" i="12" s="1"/>
  <c r="Q9" i="12" s="1"/>
  <c r="R9" i="12" s="1"/>
  <c r="E73" i="14"/>
  <c r="E17" i="14"/>
  <c r="F17" i="14" s="1"/>
  <c r="J29" i="12"/>
  <c r="G29" i="12"/>
  <c r="F29" i="12"/>
  <c r="O29" i="12"/>
  <c r="H29" i="12"/>
  <c r="E29" i="12"/>
  <c r="R29" i="12"/>
  <c r="P29" i="12"/>
  <c r="E14" i="12"/>
  <c r="F14" i="12" s="1"/>
  <c r="G14" i="12" s="1"/>
  <c r="H14" i="12" s="1"/>
  <c r="I14" i="12" s="1"/>
  <c r="J14" i="12" s="1"/>
  <c r="K14" i="12" s="1"/>
  <c r="L14" i="12" s="1"/>
  <c r="M14" i="12" s="1"/>
  <c r="N14" i="12" s="1"/>
  <c r="O14" i="12" s="1"/>
  <c r="P14" i="12" s="1"/>
  <c r="Q14" i="12" s="1"/>
  <c r="R14" i="12" s="1"/>
  <c r="E12" i="12"/>
  <c r="F12" i="12" s="1"/>
  <c r="F11" i="9"/>
  <c r="N29" i="12"/>
  <c r="I29" i="12"/>
  <c r="L29" i="12"/>
  <c r="G9" i="9"/>
  <c r="C17" i="10"/>
  <c r="L15" i="10"/>
  <c r="C45" i="10" s="1"/>
  <c r="H15" i="10"/>
  <c r="C32" i="15"/>
  <c r="F21" i="15"/>
  <c r="E23" i="12"/>
  <c r="F23" i="12" s="1"/>
  <c r="G23" i="12" s="1"/>
  <c r="H23" i="12" s="1"/>
  <c r="I23" i="12" s="1"/>
  <c r="J23" i="12" s="1"/>
  <c r="K23" i="12" s="1"/>
  <c r="L23" i="12" s="1"/>
  <c r="M23" i="12" s="1"/>
  <c r="N23" i="12" s="1"/>
  <c r="O23" i="12" s="1"/>
  <c r="P23" i="12" s="1"/>
  <c r="Q23" i="12" s="1"/>
  <c r="R23" i="12" s="1"/>
  <c r="E20" i="12"/>
  <c r="F20" i="12" s="1"/>
  <c r="G20" i="12" s="1"/>
  <c r="H20" i="12" s="1"/>
  <c r="I20" i="12" s="1"/>
  <c r="J20" i="12" s="1"/>
  <c r="K20" i="12" s="1"/>
  <c r="L20" i="12" s="1"/>
  <c r="M20" i="12" s="1"/>
  <c r="N20" i="12" s="1"/>
  <c r="O20" i="12" s="1"/>
  <c r="P20" i="12" s="1"/>
  <c r="Q20" i="12" s="1"/>
  <c r="R20" i="12" s="1"/>
  <c r="E30" i="12"/>
  <c r="F30" i="12" s="1"/>
  <c r="G30" i="12" s="1"/>
  <c r="H30" i="12" s="1"/>
  <c r="I30" i="12" s="1"/>
  <c r="J30" i="12" s="1"/>
  <c r="K30" i="12" s="1"/>
  <c r="L30" i="12" s="1"/>
  <c r="M30" i="12" s="1"/>
  <c r="N30" i="12" s="1"/>
  <c r="O30" i="12" s="1"/>
  <c r="P30" i="12" s="1"/>
  <c r="Q30" i="12" s="1"/>
  <c r="R30" i="12" s="1"/>
  <c r="E19" i="12"/>
  <c r="F19" i="12" s="1"/>
  <c r="G19" i="12" s="1"/>
  <c r="H19" i="12" s="1"/>
  <c r="I19" i="12" s="1"/>
  <c r="J19" i="12" s="1"/>
  <c r="K19" i="12" s="1"/>
  <c r="L19" i="12" s="1"/>
  <c r="M19" i="12" s="1"/>
  <c r="N19" i="12" s="1"/>
  <c r="O19" i="12" s="1"/>
  <c r="P19" i="12" s="1"/>
  <c r="Q19" i="12" s="1"/>
  <c r="R19" i="12" s="1"/>
  <c r="E26" i="12"/>
  <c r="F26" i="12" s="1"/>
  <c r="G26" i="12" s="1"/>
  <c r="H26" i="12" s="1"/>
  <c r="I26" i="12" s="1"/>
  <c r="J26" i="12" s="1"/>
  <c r="K26" i="12" s="1"/>
  <c r="L26" i="12" s="1"/>
  <c r="M26" i="12" s="1"/>
  <c r="N26" i="12" s="1"/>
  <c r="O26" i="12" s="1"/>
  <c r="P26" i="12" s="1"/>
  <c r="Q26" i="12" s="1"/>
  <c r="R26" i="12" s="1"/>
  <c r="E18" i="12"/>
  <c r="AB502" i="11"/>
  <c r="AC502" i="11"/>
  <c r="AE502" i="11" s="1"/>
  <c r="O502" i="11" s="1"/>
  <c r="U502" i="11" s="1"/>
  <c r="AB338" i="11"/>
  <c r="AC338" i="11" s="1"/>
  <c r="AE338" i="11" s="1"/>
  <c r="O338" i="11" s="1"/>
  <c r="U338" i="11" s="1"/>
  <c r="AB498" i="11"/>
  <c r="AC498" i="11" s="1"/>
  <c r="AE498" i="11" s="1"/>
  <c r="O498" i="11" s="1"/>
  <c r="U498" i="11" s="1"/>
  <c r="AB490" i="11"/>
  <c r="AC490" i="11" s="1"/>
  <c r="AE490" i="11" s="1"/>
  <c r="O490" i="11" s="1"/>
  <c r="U490" i="11" s="1"/>
  <c r="U500" i="11"/>
  <c r="AB88" i="11"/>
  <c r="AC88" i="11" s="1"/>
  <c r="AE88" i="11" s="1"/>
  <c r="O88" i="11" s="1"/>
  <c r="U88" i="11" s="1"/>
  <c r="AH136" i="11"/>
  <c r="AI136" i="11"/>
  <c r="AI250" i="11"/>
  <c r="AH250" i="11"/>
  <c r="AI267" i="11"/>
  <c r="AH267" i="11"/>
  <c r="AI304" i="11"/>
  <c r="AH304" i="11"/>
  <c r="AI15" i="11"/>
  <c r="AH15" i="11"/>
  <c r="U192" i="11"/>
  <c r="U252" i="11"/>
  <c r="AC301" i="11"/>
  <c r="AE301" i="11" s="1"/>
  <c r="O301" i="11" s="1"/>
  <c r="U301" i="11" s="1"/>
  <c r="AC232" i="11"/>
  <c r="AE232" i="11" s="1"/>
  <c r="O232" i="11" s="1"/>
  <c r="U232" i="11" s="1"/>
  <c r="AH296" i="11"/>
  <c r="AH101" i="11"/>
  <c r="AI101" i="11"/>
  <c r="AH82" i="11"/>
  <c r="AI82" i="11"/>
  <c r="AH36" i="11"/>
  <c r="AI36" i="11"/>
  <c r="U108" i="11"/>
  <c r="U120" i="11"/>
  <c r="U170" i="11"/>
  <c r="U182" i="11"/>
  <c r="U198" i="11"/>
  <c r="AC315" i="11"/>
  <c r="AE315" i="11" s="1"/>
  <c r="O315" i="11" s="1"/>
  <c r="U315" i="11" s="1"/>
  <c r="U476" i="11"/>
  <c r="U471" i="11"/>
  <c r="U443" i="11"/>
  <c r="U423" i="11"/>
  <c r="U415" i="11"/>
  <c r="U395" i="11"/>
  <c r="U383" i="11"/>
  <c r="U358" i="11"/>
  <c r="U354" i="11"/>
  <c r="U352" i="11"/>
  <c r="U350" i="11"/>
  <c r="U346" i="11"/>
  <c r="U344" i="11"/>
  <c r="U342" i="11"/>
  <c r="U254" i="11"/>
  <c r="AC204" i="11"/>
  <c r="AE204" i="11" s="1"/>
  <c r="O204" i="11" s="1"/>
  <c r="U204" i="11" s="1"/>
  <c r="U196" i="11"/>
  <c r="AC194" i="11"/>
  <c r="AE194" i="11" s="1"/>
  <c r="O194" i="11" s="1"/>
  <c r="U194" i="11" s="1"/>
  <c r="AC186" i="11"/>
  <c r="AE186" i="11" s="1"/>
  <c r="O186" i="11" s="1"/>
  <c r="U186" i="11" s="1"/>
  <c r="U184" i="11"/>
  <c r="U176" i="11"/>
  <c r="AC174" i="11"/>
  <c r="AE174" i="11" s="1"/>
  <c r="O174" i="11" s="1"/>
  <c r="U174" i="11" s="1"/>
  <c r="AC166" i="11"/>
  <c r="AE166" i="11" s="1"/>
  <c r="O166" i="11" s="1"/>
  <c r="U166" i="11" s="1"/>
  <c r="U164" i="11"/>
  <c r="AC156" i="11"/>
  <c r="AE156" i="11" s="1"/>
  <c r="O156" i="11" s="1"/>
  <c r="U156" i="11" s="1"/>
  <c r="U149" i="11"/>
  <c r="U146" i="11"/>
  <c r="U129" i="11"/>
  <c r="U111" i="11"/>
  <c r="U76" i="11"/>
  <c r="U73" i="11"/>
  <c r="U66" i="11"/>
  <c r="U52" i="11"/>
  <c r="U39" i="11"/>
  <c r="AC27" i="11"/>
  <c r="AE27" i="11" s="1"/>
  <c r="O27" i="11" s="1"/>
  <c r="U27" i="11" s="1"/>
  <c r="AH307" i="11"/>
  <c r="AH266" i="11"/>
  <c r="AH257" i="11"/>
  <c r="AH218" i="11"/>
  <c r="AH210" i="11"/>
  <c r="AH174" i="11"/>
  <c r="AH140" i="11"/>
  <c r="AI116" i="11"/>
  <c r="AH116" i="11"/>
  <c r="AH103" i="11"/>
  <c r="AI103" i="11"/>
  <c r="AH84" i="11"/>
  <c r="AI84" i="11"/>
  <c r="AH127" i="11"/>
  <c r="AI127" i="11"/>
  <c r="AI121" i="11"/>
  <c r="AH121" i="11"/>
  <c r="AI43" i="11"/>
  <c r="AH43" i="11"/>
  <c r="AI37" i="11"/>
  <c r="AH37" i="11"/>
  <c r="AI25" i="11"/>
  <c r="AH25" i="11"/>
  <c r="AC85" i="11"/>
  <c r="AE85" i="11" s="1"/>
  <c r="O85" i="11" s="1"/>
  <c r="U85" i="11" s="1"/>
  <c r="U140" i="11"/>
  <c r="AC467" i="11"/>
  <c r="AE467" i="11" s="1"/>
  <c r="O467" i="11" s="1"/>
  <c r="U467" i="11" s="1"/>
  <c r="AB243" i="11"/>
  <c r="AC243" i="11" s="1"/>
  <c r="AE243" i="11" s="1"/>
  <c r="O243" i="11" s="1"/>
  <c r="U243" i="11" s="1"/>
  <c r="AH274" i="11"/>
  <c r="AH226" i="11"/>
  <c r="AI230" i="11"/>
  <c r="AI89" i="11"/>
  <c r="AH89" i="11"/>
  <c r="U116" i="11"/>
  <c r="U132" i="11"/>
  <c r="U160" i="11"/>
  <c r="U512" i="11"/>
  <c r="U507" i="11"/>
  <c r="U503" i="11"/>
  <c r="U499" i="11"/>
  <c r="U495" i="11"/>
  <c r="U491" i="11"/>
  <c r="U483" i="11"/>
  <c r="U334" i="11"/>
  <c r="U331" i="11"/>
  <c r="U329" i="11"/>
  <c r="U324" i="11"/>
  <c r="U317" i="11"/>
  <c r="U305" i="11"/>
  <c r="U302" i="11"/>
  <c r="U300" i="11"/>
  <c r="U294" i="11"/>
  <c r="U285" i="11"/>
  <c r="U278" i="11"/>
  <c r="U273" i="11"/>
  <c r="U270" i="11"/>
  <c r="U267" i="11"/>
  <c r="U245" i="11"/>
  <c r="U235" i="11"/>
  <c r="U233" i="11"/>
  <c r="U231" i="11"/>
  <c r="AB225" i="11"/>
  <c r="AC225" i="11" s="1"/>
  <c r="AE225" i="11" s="1"/>
  <c r="O225" i="11" s="1"/>
  <c r="U225" i="11" s="1"/>
  <c r="AC210" i="11"/>
  <c r="AE210" i="11" s="1"/>
  <c r="O210" i="11" s="1"/>
  <c r="U210" i="11" s="1"/>
  <c r="AB145" i="11"/>
  <c r="AC145" i="11"/>
  <c r="AE145" i="11" s="1"/>
  <c r="O145" i="11" s="1"/>
  <c r="U145" i="11" s="1"/>
  <c r="U102" i="11"/>
  <c r="U95" i="11"/>
  <c r="U89" i="11"/>
  <c r="U81" i="11"/>
  <c r="AC79" i="11"/>
  <c r="AE79" i="11" s="1"/>
  <c r="O79" i="11" s="1"/>
  <c r="U79" i="11" s="1"/>
  <c r="U70" i="11"/>
  <c r="U67" i="11"/>
  <c r="AH300" i="11"/>
  <c r="AH277" i="11"/>
  <c r="AH271" i="11"/>
  <c r="AH222" i="11"/>
  <c r="AH159" i="11"/>
  <c r="AI162" i="11"/>
  <c r="AH162" i="11"/>
  <c r="AI170" i="11"/>
  <c r="AH170" i="11"/>
  <c r="AI314" i="11"/>
  <c r="AH314" i="11"/>
  <c r="AI358" i="11"/>
  <c r="AH358" i="11"/>
  <c r="AI362" i="11"/>
  <c r="AH362" i="11"/>
  <c r="AI376" i="11"/>
  <c r="AH376" i="11"/>
  <c r="AI460" i="11"/>
  <c r="AH460" i="11"/>
  <c r="AI88" i="11"/>
  <c r="AH114" i="11"/>
  <c r="AI114" i="11"/>
  <c r="AI87" i="11"/>
  <c r="AH87" i="11"/>
  <c r="AH71" i="11"/>
  <c r="AI71" i="11"/>
  <c r="AH39" i="11"/>
  <c r="AI39" i="11"/>
  <c r="AH27" i="11"/>
  <c r="AI27" i="11"/>
  <c r="AI138" i="11"/>
  <c r="AH235" i="11"/>
  <c r="AI235" i="11"/>
  <c r="U504" i="11"/>
  <c r="U496" i="11"/>
  <c r="U492" i="11"/>
  <c r="U481" i="11"/>
  <c r="U479" i="11"/>
  <c r="U463" i="11"/>
  <c r="U455" i="11"/>
  <c r="U435" i="11"/>
  <c r="U432" i="11"/>
  <c r="U427" i="11"/>
  <c r="U407" i="11"/>
  <c r="U392" i="11"/>
  <c r="U387" i="11"/>
  <c r="U375" i="11"/>
  <c r="U367" i="11"/>
  <c r="U356" i="11"/>
  <c r="U314" i="11"/>
  <c r="U311" i="11"/>
  <c r="U308" i="11"/>
  <c r="U295" i="11"/>
  <c r="U292" i="11"/>
  <c r="U279" i="11"/>
  <c r="U276" i="11"/>
  <c r="U268" i="11"/>
  <c r="U260" i="11"/>
  <c r="U251" i="11"/>
  <c r="U241" i="11"/>
  <c r="U228" i="11"/>
  <c r="U222" i="11"/>
  <c r="U135" i="11"/>
  <c r="U125" i="11"/>
  <c r="U123" i="11"/>
  <c r="U121" i="11"/>
  <c r="U109" i="11"/>
  <c r="U106" i="11"/>
  <c r="U101" i="11"/>
  <c r="U93" i="11"/>
  <c r="U90" i="11"/>
  <c r="U74" i="11"/>
  <c r="U58" i="11"/>
  <c r="U53" i="11"/>
  <c r="U45" i="11"/>
  <c r="U37" i="11"/>
  <c r="U23" i="11"/>
  <c r="U16" i="11"/>
  <c r="C20" i="10"/>
  <c r="AH481" i="11"/>
  <c r="AH421" i="11"/>
  <c r="AH413" i="11"/>
  <c r="AH351" i="11"/>
  <c r="AH344" i="11"/>
  <c r="AH333" i="11"/>
  <c r="AH227" i="11"/>
  <c r="AH215" i="11"/>
  <c r="AH203" i="11"/>
  <c r="AH188" i="11"/>
  <c r="AH313" i="11"/>
  <c r="AI313" i="11"/>
  <c r="AI119" i="11"/>
  <c r="AH119" i="11"/>
  <c r="AH65" i="11"/>
  <c r="AI65" i="11"/>
  <c r="AH48" i="11"/>
  <c r="AI48" i="11"/>
  <c r="AI32" i="11"/>
  <c r="AH32" i="11"/>
  <c r="AH29" i="11"/>
  <c r="AI29" i="11"/>
  <c r="AH20" i="11"/>
  <c r="AI20" i="11"/>
  <c r="AH16" i="11"/>
  <c r="AI16" i="11"/>
  <c r="AC19" i="11"/>
  <c r="AE19" i="11" s="1"/>
  <c r="O19" i="11" s="1"/>
  <c r="U19" i="11" s="1"/>
  <c r="C39" i="10"/>
  <c r="C38" i="10"/>
  <c r="C40" i="10" s="1"/>
  <c r="C33" i="10"/>
  <c r="C34" i="10" s="1"/>
  <c r="K6" i="10"/>
  <c r="E28" i="14"/>
  <c r="F28" i="14" s="1"/>
  <c r="F4" i="15"/>
  <c r="F5" i="14"/>
  <c r="B51" i="16" s="1"/>
  <c r="E51" i="16" s="1"/>
  <c r="I4" i="21"/>
  <c r="AC418" i="11"/>
  <c r="AE418" i="11" s="1"/>
  <c r="O418" i="11" s="1"/>
  <c r="U418" i="11" s="1"/>
  <c r="AC394" i="11"/>
  <c r="AE394" i="11" s="1"/>
  <c r="O394" i="11" s="1"/>
  <c r="U394" i="11" s="1"/>
  <c r="AC386" i="11"/>
  <c r="AE386" i="11" s="1"/>
  <c r="O386" i="11" s="1"/>
  <c r="U386" i="11" s="1"/>
  <c r="AC450" i="11"/>
  <c r="AE450" i="11" s="1"/>
  <c r="O450" i="11" s="1"/>
  <c r="U450" i="11" s="1"/>
  <c r="AC402" i="11"/>
  <c r="AE402" i="11" s="1"/>
  <c r="O402" i="11" s="1"/>
  <c r="U402" i="11" s="1"/>
  <c r="AC250" i="11"/>
  <c r="AE250" i="11" s="1"/>
  <c r="O250" i="11" s="1"/>
  <c r="U250" i="11" s="1"/>
  <c r="M8" i="11"/>
  <c r="D15" i="10"/>
  <c r="E8" i="17" s="1"/>
  <c r="T13" i="11"/>
  <c r="C27" i="10" s="1"/>
  <c r="M6" i="10"/>
  <c r="AC426" i="11"/>
  <c r="AE426" i="11" s="1"/>
  <c r="O426" i="11" s="1"/>
  <c r="U426" i="11" s="1"/>
  <c r="AC458" i="11"/>
  <c r="AE458" i="11" s="1"/>
  <c r="O458" i="11" s="1"/>
  <c r="U458" i="11" s="1"/>
  <c r="AC434" i="11"/>
  <c r="AE434" i="11" s="1"/>
  <c r="O434" i="11" s="1"/>
  <c r="U434" i="11" s="1"/>
  <c r="AC442" i="11"/>
  <c r="AE442" i="11" s="1"/>
  <c r="O442" i="11" s="1"/>
  <c r="U442" i="11" s="1"/>
  <c r="AC410" i="11"/>
  <c r="AE410" i="11" s="1"/>
  <c r="O410" i="11" s="1"/>
  <c r="U410" i="11" s="1"/>
  <c r="AC258" i="11"/>
  <c r="AE258" i="11" s="1"/>
  <c r="O258" i="11" s="1"/>
  <c r="U258" i="11" s="1"/>
  <c r="AC247" i="11"/>
  <c r="AE247" i="11" s="1"/>
  <c r="O247" i="11" s="1"/>
  <c r="U247" i="11" s="1"/>
  <c r="N8" i="11"/>
  <c r="AC306" i="11"/>
  <c r="AE306" i="11" s="1"/>
  <c r="O306" i="11" s="1"/>
  <c r="U306" i="11" s="1"/>
  <c r="AC297" i="11"/>
  <c r="AE297" i="11" s="1"/>
  <c r="O297" i="11" s="1"/>
  <c r="U297" i="11" s="1"/>
  <c r="AC274" i="11"/>
  <c r="AE274" i="11" s="1"/>
  <c r="O274" i="11" s="1"/>
  <c r="U274" i="11" s="1"/>
  <c r="AC265" i="11"/>
  <c r="AE265" i="11" s="1"/>
  <c r="O265" i="11" s="1"/>
  <c r="U265" i="11" s="1"/>
  <c r="AC239" i="11"/>
  <c r="AE239" i="11" s="1"/>
  <c r="O239" i="11" s="1"/>
  <c r="U239" i="11" s="1"/>
  <c r="AC378" i="11"/>
  <c r="AE378" i="11" s="1"/>
  <c r="O378" i="11" s="1"/>
  <c r="U378" i="11" s="1"/>
  <c r="AC370" i="11"/>
  <c r="AE370" i="11" s="1"/>
  <c r="O370" i="11" s="1"/>
  <c r="U370" i="11" s="1"/>
  <c r="AC205" i="11"/>
  <c r="AE205" i="11" s="1"/>
  <c r="O205" i="11" s="1"/>
  <c r="U205" i="11" s="1"/>
  <c r="AC322" i="11"/>
  <c r="AE322" i="11" s="1"/>
  <c r="O322" i="11" s="1"/>
  <c r="U322" i="11" s="1"/>
  <c r="AC313" i="11"/>
  <c r="AE313" i="11" s="1"/>
  <c r="O313" i="11" s="1"/>
  <c r="U313" i="11" s="1"/>
  <c r="AC290" i="11"/>
  <c r="AE290" i="11" s="1"/>
  <c r="O290" i="11" s="1"/>
  <c r="U290" i="11" s="1"/>
  <c r="AC281" i="11"/>
  <c r="AE281" i="11" s="1"/>
  <c r="O281" i="11" s="1"/>
  <c r="U281" i="11" s="1"/>
  <c r="AC234" i="11"/>
  <c r="AE234" i="11" s="1"/>
  <c r="O234" i="11" s="1"/>
  <c r="U234" i="11" s="1"/>
  <c r="K31" i="21"/>
  <c r="H33" i="12" s="1"/>
  <c r="L18" i="21"/>
  <c r="AC511" i="11"/>
  <c r="AE511" i="11" s="1"/>
  <c r="O511" i="11" s="1"/>
  <c r="U511" i="11" s="1"/>
  <c r="AC508" i="11"/>
  <c r="AE508" i="11" s="1"/>
  <c r="O508" i="11" s="1"/>
  <c r="U508" i="11" s="1"/>
  <c r="AB227" i="11"/>
  <c r="AC227" i="11" s="1"/>
  <c r="AE227" i="11" s="1"/>
  <c r="O227" i="11" s="1"/>
  <c r="U227" i="11" s="1"/>
  <c r="AB41" i="11"/>
  <c r="AC41" i="11" s="1"/>
  <c r="AE41" i="11" s="1"/>
  <c r="O41" i="11" s="1"/>
  <c r="U41" i="11" s="1"/>
  <c r="AB22" i="11"/>
  <c r="AC22" i="11" s="1"/>
  <c r="AE22" i="11" s="1"/>
  <c r="O22" i="11" s="1"/>
  <c r="U22" i="11" s="1"/>
  <c r="AI64" i="11"/>
  <c r="AH64" i="11"/>
  <c r="AH61" i="11"/>
  <c r="AI61" i="11"/>
  <c r="AH19" i="11"/>
  <c r="AI19" i="11"/>
  <c r="L33" i="21"/>
  <c r="AC29" i="11"/>
  <c r="AE29" i="11" s="1"/>
  <c r="O29" i="11" s="1"/>
  <c r="U29" i="11" s="1"/>
  <c r="AC38" i="11"/>
  <c r="AE38" i="11" s="1"/>
  <c r="O38" i="11" s="1"/>
  <c r="U38" i="11" s="1"/>
  <c r="E8" i="9"/>
  <c r="I11" i="21"/>
  <c r="H32" i="21"/>
  <c r="H35" i="21" s="1"/>
  <c r="H41" i="21" s="1"/>
  <c r="AC488" i="11"/>
  <c r="AE488" i="11" s="1"/>
  <c r="O488" i="11" s="1"/>
  <c r="U488" i="11" s="1"/>
  <c r="AB457" i="11"/>
  <c r="AC457" i="11" s="1"/>
  <c r="AE457" i="11" s="1"/>
  <c r="O457" i="11" s="1"/>
  <c r="U457" i="11" s="1"/>
  <c r="AB449" i="11"/>
  <c r="AC449" i="11" s="1"/>
  <c r="AE449" i="11" s="1"/>
  <c r="O449" i="11" s="1"/>
  <c r="U449" i="11" s="1"/>
  <c r="AB441" i="11"/>
  <c r="AC441" i="11" s="1"/>
  <c r="AE441" i="11" s="1"/>
  <c r="O441" i="11" s="1"/>
  <c r="U441" i="11" s="1"/>
  <c r="AB409" i="11"/>
  <c r="AC409" i="11" s="1"/>
  <c r="AE409" i="11" s="1"/>
  <c r="O409" i="11" s="1"/>
  <c r="U409" i="11" s="1"/>
  <c r="AB401" i="11"/>
  <c r="AC401" i="11" s="1"/>
  <c r="AE401" i="11" s="1"/>
  <c r="O401" i="11" s="1"/>
  <c r="U401" i="11" s="1"/>
  <c r="AB393" i="11"/>
  <c r="AC393" i="11" s="1"/>
  <c r="AE393" i="11" s="1"/>
  <c r="O393" i="11" s="1"/>
  <c r="U393" i="11" s="1"/>
  <c r="AB377" i="11"/>
  <c r="AC377" i="11" s="1"/>
  <c r="AE377" i="11" s="1"/>
  <c r="O377" i="11" s="1"/>
  <c r="U377" i="11" s="1"/>
  <c r="AB369" i="11"/>
  <c r="AC369" i="11" s="1"/>
  <c r="AE369" i="11" s="1"/>
  <c r="O369" i="11" s="1"/>
  <c r="U369" i="11" s="1"/>
  <c r="AB326" i="11"/>
  <c r="AC326" i="11" s="1"/>
  <c r="AE326" i="11" s="1"/>
  <c r="O326" i="11" s="1"/>
  <c r="U326" i="11" s="1"/>
  <c r="AB312" i="11"/>
  <c r="AC312" i="11" s="1"/>
  <c r="AE312" i="11" s="1"/>
  <c r="O312" i="11" s="1"/>
  <c r="U312" i="11" s="1"/>
  <c r="AB296" i="11"/>
  <c r="AC296" i="11" s="1"/>
  <c r="AE296" i="11" s="1"/>
  <c r="O296" i="11" s="1"/>
  <c r="U296" i="11" s="1"/>
  <c r="AB229" i="11"/>
  <c r="AC229" i="11" s="1"/>
  <c r="AE229" i="11" s="1"/>
  <c r="O229" i="11" s="1"/>
  <c r="U229" i="11" s="1"/>
  <c r="AB119" i="11"/>
  <c r="AC119" i="11" s="1"/>
  <c r="AE119" i="11" s="1"/>
  <c r="O119" i="11" s="1"/>
  <c r="U119" i="11" s="1"/>
  <c r="AB115" i="11"/>
  <c r="AC115" i="11" s="1"/>
  <c r="AE115" i="11" s="1"/>
  <c r="O115" i="11" s="1"/>
  <c r="U115" i="11" s="1"/>
  <c r="AC114" i="11"/>
  <c r="AE114" i="11" s="1"/>
  <c r="O114" i="11" s="1"/>
  <c r="U114" i="11" s="1"/>
  <c r="AC98" i="11"/>
  <c r="AE98" i="11" s="1"/>
  <c r="O98" i="11" s="1"/>
  <c r="U98" i="11" s="1"/>
  <c r="AI301" i="11"/>
  <c r="AH301" i="11"/>
  <c r="AH328" i="11"/>
  <c r="AI328" i="11"/>
  <c r="AI331" i="11"/>
  <c r="AH331" i="11"/>
  <c r="AI335" i="11"/>
  <c r="AH335" i="11"/>
  <c r="AI346" i="11"/>
  <c r="AH346" i="11"/>
  <c r="AI353" i="11"/>
  <c r="AH353" i="11"/>
  <c r="AI356" i="11"/>
  <c r="AH356" i="11"/>
  <c r="AI378" i="11"/>
  <c r="AH378" i="11"/>
  <c r="AI382" i="11"/>
  <c r="AH382" i="11"/>
  <c r="AI386" i="11"/>
  <c r="AH386" i="11"/>
  <c r="AI390" i="11"/>
  <c r="AH390" i="11"/>
  <c r="AI394" i="11"/>
  <c r="AH394" i="11"/>
  <c r="AI398" i="11"/>
  <c r="AH398" i="11"/>
  <c r="AI402" i="11"/>
  <c r="AH402" i="11"/>
  <c r="AI406" i="11"/>
  <c r="AH406" i="11"/>
  <c r="AI410" i="11"/>
  <c r="AH410" i="11"/>
  <c r="AI414" i="11"/>
  <c r="AH414" i="11"/>
  <c r="AI418" i="11"/>
  <c r="AH418" i="11"/>
  <c r="AI422" i="11"/>
  <c r="AH422" i="11"/>
  <c r="AI426" i="11"/>
  <c r="AH426" i="11"/>
  <c r="AI430" i="11"/>
  <c r="AH430" i="11"/>
  <c r="AI434" i="11"/>
  <c r="AH434" i="11"/>
  <c r="AI438" i="11"/>
  <c r="AH438" i="11"/>
  <c r="AI442" i="11"/>
  <c r="AH442" i="11"/>
  <c r="AI446" i="11"/>
  <c r="AH446" i="11"/>
  <c r="AI450" i="11"/>
  <c r="AH450" i="11"/>
  <c r="AI454" i="11"/>
  <c r="AH454" i="11"/>
  <c r="AI458" i="11"/>
  <c r="AH458" i="11"/>
  <c r="AI462" i="11"/>
  <c r="AH462" i="11"/>
  <c r="AI466" i="11"/>
  <c r="AH466" i="11"/>
  <c r="AI470" i="11"/>
  <c r="AH470" i="11"/>
  <c r="AI474" i="11"/>
  <c r="AH474" i="11"/>
  <c r="AI478" i="11"/>
  <c r="AH478" i="11"/>
  <c r="AI482" i="11"/>
  <c r="AH482" i="11"/>
  <c r="AI486" i="11"/>
  <c r="AH486" i="11"/>
  <c r="AI490" i="11"/>
  <c r="AH490" i="11"/>
  <c r="AI494" i="11"/>
  <c r="AH494" i="11"/>
  <c r="AI498" i="11"/>
  <c r="AH498" i="11"/>
  <c r="AI502" i="11"/>
  <c r="AH502" i="11"/>
  <c r="AI506" i="11"/>
  <c r="AH506" i="11"/>
  <c r="AI510" i="11"/>
  <c r="AH510" i="11"/>
  <c r="AH115" i="11"/>
  <c r="AI115" i="11"/>
  <c r="AH108" i="11"/>
  <c r="AI108" i="11"/>
  <c r="AH100" i="11"/>
  <c r="AI100" i="11"/>
  <c r="AH66" i="11"/>
  <c r="AI66" i="11"/>
  <c r="AI63" i="11"/>
  <c r="AH63" i="11"/>
  <c r="AH49" i="11"/>
  <c r="AI49" i="11"/>
  <c r="AI21" i="11"/>
  <c r="AH21" i="11"/>
  <c r="D74" i="14"/>
  <c r="D92" i="14" s="1"/>
  <c r="AC96" i="11"/>
  <c r="AE96" i="11" s="1"/>
  <c r="O96" i="11" s="1"/>
  <c r="U96" i="11" s="1"/>
  <c r="AC138" i="11"/>
  <c r="AE138" i="11" s="1"/>
  <c r="O138" i="11" s="1"/>
  <c r="U138" i="11" s="1"/>
  <c r="AC142" i="11"/>
  <c r="AE142" i="11" s="1"/>
  <c r="O142" i="11" s="1"/>
  <c r="U142" i="11" s="1"/>
  <c r="AC489" i="11"/>
  <c r="AE489" i="11" s="1"/>
  <c r="O489" i="11" s="1"/>
  <c r="U489" i="11" s="1"/>
  <c r="AC493" i="11"/>
  <c r="AE493" i="11" s="1"/>
  <c r="O493" i="11" s="1"/>
  <c r="U493" i="11" s="1"/>
  <c r="AC497" i="11"/>
  <c r="AE497" i="11" s="1"/>
  <c r="O497" i="11" s="1"/>
  <c r="U497" i="11" s="1"/>
  <c r="AC501" i="11"/>
  <c r="AE501" i="11" s="1"/>
  <c r="O501" i="11" s="1"/>
  <c r="U501" i="11" s="1"/>
  <c r="AC509" i="11"/>
  <c r="AE509" i="11" s="1"/>
  <c r="O509" i="11" s="1"/>
  <c r="U509" i="11" s="1"/>
  <c r="J7" i="21"/>
  <c r="AC224" i="11"/>
  <c r="AE224" i="11" s="1"/>
  <c r="O224" i="11" s="1"/>
  <c r="U224" i="11" s="1"/>
  <c r="AC485" i="11"/>
  <c r="AE485" i="11" s="1"/>
  <c r="O485" i="11" s="1"/>
  <c r="U485" i="11" s="1"/>
  <c r="AB480" i="11"/>
  <c r="AC480" i="11" s="1"/>
  <c r="AE480" i="11" s="1"/>
  <c r="O480" i="11" s="1"/>
  <c r="U480" i="11" s="1"/>
  <c r="AC477" i="11"/>
  <c r="AE477" i="11" s="1"/>
  <c r="O477" i="11" s="1"/>
  <c r="U477" i="11" s="1"/>
  <c r="AB472" i="11"/>
  <c r="AC472" i="11" s="1"/>
  <c r="AE472" i="11" s="1"/>
  <c r="O472" i="11" s="1"/>
  <c r="U472" i="11" s="1"/>
  <c r="AC469" i="11"/>
  <c r="AE469" i="11" s="1"/>
  <c r="O469" i="11" s="1"/>
  <c r="U469" i="11" s="1"/>
  <c r="AC464" i="11"/>
  <c r="AE464" i="11" s="1"/>
  <c r="O464" i="11" s="1"/>
  <c r="U464" i="11" s="1"/>
  <c r="AC460" i="11"/>
  <c r="AE460" i="11" s="1"/>
  <c r="O460" i="11" s="1"/>
  <c r="U460" i="11" s="1"/>
  <c r="AC452" i="11"/>
  <c r="AE452" i="11" s="1"/>
  <c r="O452" i="11" s="1"/>
  <c r="U452" i="11" s="1"/>
  <c r="AC444" i="11"/>
  <c r="AE444" i="11" s="1"/>
  <c r="O444" i="11" s="1"/>
  <c r="U444" i="11" s="1"/>
  <c r="AC436" i="11"/>
  <c r="AE436" i="11" s="1"/>
  <c r="O436" i="11" s="1"/>
  <c r="U436" i="11" s="1"/>
  <c r="AC428" i="11"/>
  <c r="AE428" i="11" s="1"/>
  <c r="O428" i="11" s="1"/>
  <c r="U428" i="11" s="1"/>
  <c r="AC420" i="11"/>
  <c r="AE420" i="11" s="1"/>
  <c r="O420" i="11" s="1"/>
  <c r="U420" i="11" s="1"/>
  <c r="AC412" i="11"/>
  <c r="AE412" i="11" s="1"/>
  <c r="O412" i="11" s="1"/>
  <c r="U412" i="11" s="1"/>
  <c r="AC404" i="11"/>
  <c r="AE404" i="11" s="1"/>
  <c r="O404" i="11" s="1"/>
  <c r="U404" i="11" s="1"/>
  <c r="AC396" i="11"/>
  <c r="AE396" i="11" s="1"/>
  <c r="O396" i="11" s="1"/>
  <c r="U396" i="11" s="1"/>
  <c r="AC388" i="11"/>
  <c r="AE388" i="11" s="1"/>
  <c r="O388" i="11" s="1"/>
  <c r="U388" i="11" s="1"/>
  <c r="AC380" i="11"/>
  <c r="AE380" i="11" s="1"/>
  <c r="O380" i="11" s="1"/>
  <c r="U380" i="11" s="1"/>
  <c r="AC372" i="11"/>
  <c r="AE372" i="11" s="1"/>
  <c r="O372" i="11" s="1"/>
  <c r="U372" i="11" s="1"/>
  <c r="AC364" i="11"/>
  <c r="AE364" i="11" s="1"/>
  <c r="O364" i="11" s="1"/>
  <c r="U364" i="11" s="1"/>
  <c r="AB348" i="11"/>
  <c r="AC348" i="11" s="1"/>
  <c r="AE348" i="11" s="1"/>
  <c r="O348" i="11" s="1"/>
  <c r="U348" i="11" s="1"/>
  <c r="AB340" i="11"/>
  <c r="AC340" i="11" s="1"/>
  <c r="AE340" i="11" s="1"/>
  <c r="O340" i="11" s="1"/>
  <c r="U340" i="11" s="1"/>
  <c r="AB332" i="11"/>
  <c r="AC332" i="11" s="1"/>
  <c r="AE332" i="11" s="1"/>
  <c r="O332" i="11" s="1"/>
  <c r="U332" i="11" s="1"/>
  <c r="AC319" i="11"/>
  <c r="AE319" i="11" s="1"/>
  <c r="O319" i="11" s="1"/>
  <c r="U319" i="11" s="1"/>
  <c r="AC303" i="11"/>
  <c r="AE303" i="11" s="1"/>
  <c r="O303" i="11" s="1"/>
  <c r="U303" i="11" s="1"/>
  <c r="AC287" i="11"/>
  <c r="AE287" i="11" s="1"/>
  <c r="O287" i="11" s="1"/>
  <c r="U287" i="11" s="1"/>
  <c r="AC271" i="11"/>
  <c r="AE271" i="11" s="1"/>
  <c r="O271" i="11" s="1"/>
  <c r="U271" i="11" s="1"/>
  <c r="AC263" i="11"/>
  <c r="AE263" i="11" s="1"/>
  <c r="O263" i="11" s="1"/>
  <c r="U263" i="11" s="1"/>
  <c r="AB256" i="11"/>
  <c r="AC256" i="11" s="1"/>
  <c r="AE256" i="11" s="1"/>
  <c r="O256" i="11" s="1"/>
  <c r="U256" i="11" s="1"/>
  <c r="AC220" i="11"/>
  <c r="AE220" i="11" s="1"/>
  <c r="O220" i="11" s="1"/>
  <c r="U220" i="11" s="1"/>
  <c r="AB218" i="11"/>
  <c r="AC218" i="11" s="1"/>
  <c r="AE218" i="11" s="1"/>
  <c r="O218" i="11" s="1"/>
  <c r="U218" i="11" s="1"/>
  <c r="AC212" i="11"/>
  <c r="AE212" i="11" s="1"/>
  <c r="O212" i="11" s="1"/>
  <c r="U212" i="11" s="1"/>
  <c r="AB143" i="11"/>
  <c r="AC143" i="11" s="1"/>
  <c r="AE143" i="11" s="1"/>
  <c r="O143" i="11" s="1"/>
  <c r="U143" i="11" s="1"/>
  <c r="AC139" i="11"/>
  <c r="AE139" i="11" s="1"/>
  <c r="O139" i="11" s="1"/>
  <c r="U139" i="11" s="1"/>
  <c r="AC110" i="11"/>
  <c r="AE110" i="11" s="1"/>
  <c r="O110" i="11" s="1"/>
  <c r="U110" i="11" s="1"/>
  <c r="AC72" i="11"/>
  <c r="AE72" i="11" s="1"/>
  <c r="O72" i="11" s="1"/>
  <c r="U72" i="11" s="1"/>
  <c r="AB68" i="11"/>
  <c r="AC68" i="11" s="1"/>
  <c r="AE68" i="11" s="1"/>
  <c r="O68" i="11" s="1"/>
  <c r="U68" i="11" s="1"/>
  <c r="AB49" i="11"/>
  <c r="AC49" i="11" s="1"/>
  <c r="AE49" i="11" s="1"/>
  <c r="O49" i="11" s="1"/>
  <c r="U49" i="11" s="1"/>
  <c r="AB20" i="11"/>
  <c r="AC20" i="11" s="1"/>
  <c r="AE20" i="11" s="1"/>
  <c r="O20" i="11" s="1"/>
  <c r="U20" i="11" s="1"/>
  <c r="AB152" i="11"/>
  <c r="AC152" i="11" s="1"/>
  <c r="AE152" i="11" s="1"/>
  <c r="O152" i="11" s="1"/>
  <c r="U152" i="11" s="1"/>
  <c r="AB147" i="11"/>
  <c r="AC147" i="11" s="1"/>
  <c r="AE147" i="11" s="1"/>
  <c r="O147" i="11" s="1"/>
  <c r="U147" i="11" s="1"/>
  <c r="AC82" i="11"/>
  <c r="AE82" i="11" s="1"/>
  <c r="O82" i="11" s="1"/>
  <c r="U82" i="11" s="1"/>
  <c r="AI86" i="11"/>
  <c r="AH86" i="11"/>
  <c r="AH14" i="11"/>
  <c r="AI14" i="11"/>
  <c r="AC333" i="11"/>
  <c r="AE333" i="11" s="1"/>
  <c r="O333" i="11" s="1"/>
  <c r="U333" i="11" s="1"/>
  <c r="AC349" i="11"/>
  <c r="AE349" i="11" s="1"/>
  <c r="O349" i="11" s="1"/>
  <c r="U349" i="11" s="1"/>
  <c r="AB433" i="11"/>
  <c r="AC433" i="11" s="1"/>
  <c r="AE433" i="11" s="1"/>
  <c r="O433" i="11" s="1"/>
  <c r="U433" i="11" s="1"/>
  <c r="AB425" i="11"/>
  <c r="AC425" i="11" s="1"/>
  <c r="AE425" i="11" s="1"/>
  <c r="O425" i="11" s="1"/>
  <c r="U425" i="11" s="1"/>
  <c r="AB417" i="11"/>
  <c r="AC417" i="11" s="1"/>
  <c r="AE417" i="11" s="1"/>
  <c r="O417" i="11" s="1"/>
  <c r="U417" i="11" s="1"/>
  <c r="AB385" i="11"/>
  <c r="AC385" i="11" s="1"/>
  <c r="AE385" i="11" s="1"/>
  <c r="O385" i="11" s="1"/>
  <c r="U385" i="11" s="1"/>
  <c r="AB280" i="11"/>
  <c r="AC280" i="11" s="1"/>
  <c r="AE280" i="11" s="1"/>
  <c r="O280" i="11" s="1"/>
  <c r="U280" i="11" s="1"/>
  <c r="AB244" i="11"/>
  <c r="AC244" i="11" s="1"/>
  <c r="AE244" i="11" s="1"/>
  <c r="O244" i="11" s="1"/>
  <c r="U244" i="11" s="1"/>
  <c r="AB237" i="11"/>
  <c r="AC237" i="11" s="1"/>
  <c r="AE237" i="11" s="1"/>
  <c r="O237" i="11" s="1"/>
  <c r="U237" i="11" s="1"/>
  <c r="AC83" i="11"/>
  <c r="AE83" i="11" s="1"/>
  <c r="O83" i="11" s="1"/>
  <c r="U83" i="11" s="1"/>
  <c r="AC46" i="11"/>
  <c r="AE46" i="11" s="1"/>
  <c r="O46" i="11" s="1"/>
  <c r="U46" i="11" s="1"/>
  <c r="AC341" i="11"/>
  <c r="AE341" i="11" s="1"/>
  <c r="O341" i="11" s="1"/>
  <c r="U341" i="11" s="1"/>
  <c r="AC216" i="11"/>
  <c r="AE216" i="11" s="1"/>
  <c r="O216" i="11" s="1"/>
  <c r="U216" i="11" s="1"/>
  <c r="AC277" i="11"/>
  <c r="AE277" i="11" s="1"/>
  <c r="O277" i="11" s="1"/>
  <c r="U277" i="11" s="1"/>
  <c r="AC309" i="11"/>
  <c r="AE309" i="11" s="1"/>
  <c r="O309" i="11" s="1"/>
  <c r="U309" i="11" s="1"/>
  <c r="AC282" i="11"/>
  <c r="AE282" i="11" s="1"/>
  <c r="O282" i="11" s="1"/>
  <c r="U282" i="11" s="1"/>
  <c r="AC486" i="11"/>
  <c r="AE486" i="11" s="1"/>
  <c r="O486" i="11" s="1"/>
  <c r="U486" i="11" s="1"/>
  <c r="AB482" i="11"/>
  <c r="AC482" i="11" s="1"/>
  <c r="AE482" i="11" s="1"/>
  <c r="O482" i="11" s="1"/>
  <c r="U482" i="11" s="1"/>
  <c r="AC478" i="11"/>
  <c r="AE478" i="11" s="1"/>
  <c r="O478" i="11" s="1"/>
  <c r="U478" i="11" s="1"/>
  <c r="AB474" i="11"/>
  <c r="AC474" i="11" s="1"/>
  <c r="AE474" i="11" s="1"/>
  <c r="O474" i="11" s="1"/>
  <c r="U474" i="11" s="1"/>
  <c r="AC470" i="11"/>
  <c r="AE470" i="11" s="1"/>
  <c r="O470" i="11" s="1"/>
  <c r="U470" i="11" s="1"/>
  <c r="AB466" i="11"/>
  <c r="AC466" i="11" s="1"/>
  <c r="AE466" i="11" s="1"/>
  <c r="O466" i="11" s="1"/>
  <c r="U466" i="11" s="1"/>
  <c r="AC462" i="11"/>
  <c r="AE462" i="11" s="1"/>
  <c r="O462" i="11" s="1"/>
  <c r="U462" i="11" s="1"/>
  <c r="AB461" i="11"/>
  <c r="AC461" i="11" s="1"/>
  <c r="AE461" i="11" s="1"/>
  <c r="O461" i="11" s="1"/>
  <c r="U461" i="11" s="1"/>
  <c r="AC454" i="11"/>
  <c r="AE454" i="11" s="1"/>
  <c r="O454" i="11" s="1"/>
  <c r="U454" i="11" s="1"/>
  <c r="AB453" i="11"/>
  <c r="AC453" i="11" s="1"/>
  <c r="AE453" i="11" s="1"/>
  <c r="O453" i="11" s="1"/>
  <c r="U453" i="11" s="1"/>
  <c r="AC446" i="11"/>
  <c r="AE446" i="11" s="1"/>
  <c r="O446" i="11" s="1"/>
  <c r="U446" i="11" s="1"/>
  <c r="AB445" i="11"/>
  <c r="AC445" i="11" s="1"/>
  <c r="AE445" i="11" s="1"/>
  <c r="O445" i="11" s="1"/>
  <c r="U445" i="11" s="1"/>
  <c r="AC438" i="11"/>
  <c r="AE438" i="11" s="1"/>
  <c r="O438" i="11" s="1"/>
  <c r="U438" i="11" s="1"/>
  <c r="AB437" i="11"/>
  <c r="AC437" i="11" s="1"/>
  <c r="AE437" i="11" s="1"/>
  <c r="O437" i="11" s="1"/>
  <c r="U437" i="11" s="1"/>
  <c r="AC430" i="11"/>
  <c r="AE430" i="11" s="1"/>
  <c r="O430" i="11" s="1"/>
  <c r="U430" i="11" s="1"/>
  <c r="AB429" i="11"/>
  <c r="AC429" i="11" s="1"/>
  <c r="AE429" i="11" s="1"/>
  <c r="O429" i="11" s="1"/>
  <c r="U429" i="11" s="1"/>
  <c r="AC422" i="11"/>
  <c r="AE422" i="11" s="1"/>
  <c r="O422" i="11" s="1"/>
  <c r="U422" i="11" s="1"/>
  <c r="AB421" i="11"/>
  <c r="AC421" i="11" s="1"/>
  <c r="AE421" i="11" s="1"/>
  <c r="O421" i="11" s="1"/>
  <c r="U421" i="11" s="1"/>
  <c r="AC414" i="11"/>
  <c r="AE414" i="11" s="1"/>
  <c r="O414" i="11" s="1"/>
  <c r="U414" i="11" s="1"/>
  <c r="AB413" i="11"/>
  <c r="AC413" i="11" s="1"/>
  <c r="AE413" i="11" s="1"/>
  <c r="O413" i="11" s="1"/>
  <c r="U413" i="11" s="1"/>
  <c r="AC406" i="11"/>
  <c r="AE406" i="11" s="1"/>
  <c r="O406" i="11" s="1"/>
  <c r="U406" i="11" s="1"/>
  <c r="AB405" i="11"/>
  <c r="AC405" i="11" s="1"/>
  <c r="AE405" i="11" s="1"/>
  <c r="O405" i="11" s="1"/>
  <c r="U405" i="11" s="1"/>
  <c r="AC398" i="11"/>
  <c r="AE398" i="11" s="1"/>
  <c r="O398" i="11" s="1"/>
  <c r="U398" i="11" s="1"/>
  <c r="AB397" i="11"/>
  <c r="AC397" i="11" s="1"/>
  <c r="AE397" i="11" s="1"/>
  <c r="O397" i="11" s="1"/>
  <c r="U397" i="11" s="1"/>
  <c r="AC390" i="11"/>
  <c r="AE390" i="11" s="1"/>
  <c r="O390" i="11" s="1"/>
  <c r="U390" i="11" s="1"/>
  <c r="AB389" i="11"/>
  <c r="AC389" i="11" s="1"/>
  <c r="AE389" i="11" s="1"/>
  <c r="O389" i="11" s="1"/>
  <c r="U389" i="11" s="1"/>
  <c r="AC382" i="11"/>
  <c r="AE382" i="11" s="1"/>
  <c r="O382" i="11" s="1"/>
  <c r="U382" i="11" s="1"/>
  <c r="AB381" i="11"/>
  <c r="AC381" i="11" s="1"/>
  <c r="AE381" i="11" s="1"/>
  <c r="O381" i="11" s="1"/>
  <c r="U381" i="11" s="1"/>
  <c r="AC374" i="11"/>
  <c r="AE374" i="11" s="1"/>
  <c r="O374" i="11" s="1"/>
  <c r="U374" i="11" s="1"/>
  <c r="AB373" i="11"/>
  <c r="AC373" i="11" s="1"/>
  <c r="AE373" i="11" s="1"/>
  <c r="O373" i="11" s="1"/>
  <c r="U373" i="11" s="1"/>
  <c r="AC366" i="11"/>
  <c r="AE366" i="11" s="1"/>
  <c r="O366" i="11" s="1"/>
  <c r="U366" i="11" s="1"/>
  <c r="AB365" i="11"/>
  <c r="AC365" i="11" s="1"/>
  <c r="AE365" i="11" s="1"/>
  <c r="O365" i="11" s="1"/>
  <c r="U365" i="11" s="1"/>
  <c r="AC328" i="11"/>
  <c r="AE328" i="11" s="1"/>
  <c r="O328" i="11" s="1"/>
  <c r="U328" i="11" s="1"/>
  <c r="AB327" i="11"/>
  <c r="AC327" i="11" s="1"/>
  <c r="AE327" i="11" s="1"/>
  <c r="O327" i="11" s="1"/>
  <c r="U327" i="11" s="1"/>
  <c r="AB320" i="11"/>
  <c r="AC320" i="11" s="1"/>
  <c r="AE320" i="11" s="1"/>
  <c r="O320" i="11" s="1"/>
  <c r="U320" i="11" s="1"/>
  <c r="AB304" i="11"/>
  <c r="AC304" i="11" s="1"/>
  <c r="AE304" i="11" s="1"/>
  <c r="O304" i="11" s="1"/>
  <c r="U304" i="11" s="1"/>
  <c r="AB288" i="11"/>
  <c r="AC288" i="11" s="1"/>
  <c r="AE288" i="11" s="1"/>
  <c r="O288" i="11" s="1"/>
  <c r="U288" i="11" s="1"/>
  <c r="AB272" i="11"/>
  <c r="AC272" i="11" s="1"/>
  <c r="AE272" i="11" s="1"/>
  <c r="O272" i="11" s="1"/>
  <c r="U272" i="11" s="1"/>
  <c r="AB262" i="11"/>
  <c r="AC262" i="11" s="1"/>
  <c r="AE262" i="11" s="1"/>
  <c r="O262" i="11" s="1"/>
  <c r="U262" i="11" s="1"/>
  <c r="AC257" i="11"/>
  <c r="AE257" i="11" s="1"/>
  <c r="O257" i="11" s="1"/>
  <c r="U257" i="11" s="1"/>
  <c r="AC249" i="11"/>
  <c r="AE249" i="11" s="1"/>
  <c r="O249" i="11" s="1"/>
  <c r="U249" i="11" s="1"/>
  <c r="AC226" i="11"/>
  <c r="AE226" i="11" s="1"/>
  <c r="O226" i="11" s="1"/>
  <c r="U226" i="11" s="1"/>
  <c r="AC209" i="11"/>
  <c r="AE209" i="11" s="1"/>
  <c r="O209" i="11" s="1"/>
  <c r="U209" i="11" s="1"/>
  <c r="AB207" i="11"/>
  <c r="AC207" i="11" s="1"/>
  <c r="AE207" i="11" s="1"/>
  <c r="O207" i="11" s="1"/>
  <c r="U207" i="11" s="1"/>
  <c r="AC144" i="11"/>
  <c r="AE144" i="11" s="1"/>
  <c r="O144" i="11" s="1"/>
  <c r="U144" i="11" s="1"/>
  <c r="AC137" i="11"/>
  <c r="AE137" i="11" s="1"/>
  <c r="O137" i="11" s="1"/>
  <c r="U137" i="11" s="1"/>
  <c r="AC118" i="11"/>
  <c r="AE118" i="11" s="1"/>
  <c r="O118" i="11" s="1"/>
  <c r="U118" i="11" s="1"/>
  <c r="AB107" i="11"/>
  <c r="AC107" i="11" s="1"/>
  <c r="AE107" i="11" s="1"/>
  <c r="O107" i="11" s="1"/>
  <c r="U107" i="11" s="1"/>
  <c r="AB99" i="11"/>
  <c r="AC99" i="11" s="1"/>
  <c r="AE99" i="11" s="1"/>
  <c r="O99" i="11" s="1"/>
  <c r="U99" i="11" s="1"/>
  <c r="AB86" i="11"/>
  <c r="AC86" i="11" s="1"/>
  <c r="AE86" i="11" s="1"/>
  <c r="O86" i="11" s="1"/>
  <c r="U86" i="11" s="1"/>
  <c r="AB78" i="11"/>
  <c r="AC78" i="11" s="1"/>
  <c r="AE78" i="11" s="1"/>
  <c r="O78" i="11" s="1"/>
  <c r="U78" i="11" s="1"/>
  <c r="AB60" i="11"/>
  <c r="AC60" i="11" s="1"/>
  <c r="AE60" i="11" s="1"/>
  <c r="O60" i="11" s="1"/>
  <c r="U60" i="11" s="1"/>
  <c r="AB33" i="11"/>
  <c r="AC33" i="11" s="1"/>
  <c r="AE33" i="11" s="1"/>
  <c r="O33" i="11" s="1"/>
  <c r="U33" i="11" s="1"/>
  <c r="F53" i="14"/>
  <c r="E53" i="14"/>
  <c r="AC103" i="11"/>
  <c r="AE103" i="11" s="1"/>
  <c r="O103" i="11" s="1"/>
  <c r="U103" i="11" s="1"/>
  <c r="AB91" i="11"/>
  <c r="AC91" i="11" s="1"/>
  <c r="AE91" i="11" s="1"/>
  <c r="O91" i="11" s="1"/>
  <c r="U91" i="11" s="1"/>
  <c r="AB63" i="11"/>
  <c r="AC63" i="11" s="1"/>
  <c r="AE63" i="11" s="1"/>
  <c r="O63" i="11" s="1"/>
  <c r="U63" i="11" s="1"/>
  <c r="AC61" i="11"/>
  <c r="AE61" i="11" s="1"/>
  <c r="O61" i="11" s="1"/>
  <c r="U61" i="11" s="1"/>
  <c r="AB40" i="11"/>
  <c r="AC40" i="11" s="1"/>
  <c r="AE40" i="11" s="1"/>
  <c r="O40" i="11" s="1"/>
  <c r="U40" i="11" s="1"/>
  <c r="AB32" i="11"/>
  <c r="AC32" i="11" s="1"/>
  <c r="AE32" i="11" s="1"/>
  <c r="O32" i="11" s="1"/>
  <c r="U32" i="11" s="1"/>
  <c r="AB24" i="11"/>
  <c r="AC24" i="11" s="1"/>
  <c r="AE24" i="11" s="1"/>
  <c r="O24" i="11" s="1"/>
  <c r="U24" i="11" s="1"/>
  <c r="AB17" i="11"/>
  <c r="AC17" i="11" s="1"/>
  <c r="AE17" i="11" s="1"/>
  <c r="O17" i="11" s="1"/>
  <c r="U17" i="11" s="1"/>
  <c r="F59" i="14"/>
  <c r="E59" i="14"/>
  <c r="AC261" i="11"/>
  <c r="AE261" i="11" s="1"/>
  <c r="O261" i="11" s="1"/>
  <c r="U261" i="11" s="1"/>
  <c r="AC128" i="11"/>
  <c r="AE128" i="11" s="1"/>
  <c r="O128" i="11" s="1"/>
  <c r="U128" i="11" s="1"/>
  <c r="AB48" i="11"/>
  <c r="AC48" i="11" s="1"/>
  <c r="AE48" i="11" s="1"/>
  <c r="O48" i="11" s="1"/>
  <c r="U48" i="11" s="1"/>
  <c r="AC15" i="11"/>
  <c r="AE15" i="11" s="1"/>
  <c r="O15" i="11" s="1"/>
  <c r="U15" i="11" s="1"/>
  <c r="AC75" i="11"/>
  <c r="AE75" i="11" s="1"/>
  <c r="O75" i="11" s="1"/>
  <c r="U75" i="11" s="1"/>
  <c r="E24" i="12"/>
  <c r="F24" i="12" s="1"/>
  <c r="G24" i="12" s="1"/>
  <c r="H24" i="12" s="1"/>
  <c r="I24" i="12" s="1"/>
  <c r="J24" i="12" s="1"/>
  <c r="K24" i="12" s="1"/>
  <c r="L24" i="12" s="1"/>
  <c r="M24" i="12" s="1"/>
  <c r="N24" i="12" s="1"/>
  <c r="O24" i="12" s="1"/>
  <c r="P24" i="12" s="1"/>
  <c r="Q24" i="12" s="1"/>
  <c r="R24" i="12" s="1"/>
  <c r="E31" i="12"/>
  <c r="F31" i="12" s="1"/>
  <c r="G31" i="12" s="1"/>
  <c r="H31" i="12" s="1"/>
  <c r="I31" i="12" s="1"/>
  <c r="J31" i="12" s="1"/>
  <c r="K31" i="12" s="1"/>
  <c r="L31" i="12" s="1"/>
  <c r="M31" i="12" s="1"/>
  <c r="N31" i="12" s="1"/>
  <c r="O31" i="12" s="1"/>
  <c r="P31" i="12" s="1"/>
  <c r="Q31" i="12" s="1"/>
  <c r="R31" i="12" s="1"/>
  <c r="AI249" i="11"/>
  <c r="AH249" i="11"/>
  <c r="AI256" i="11"/>
  <c r="AH256" i="11"/>
  <c r="AI273" i="11"/>
  <c r="AH273" i="11"/>
  <c r="AI276" i="11"/>
  <c r="AH276" i="11"/>
  <c r="AI279" i="11"/>
  <c r="AH279" i="11"/>
  <c r="AI283" i="11"/>
  <c r="AH283" i="11"/>
  <c r="AH294" i="11"/>
  <c r="AI294" i="11"/>
  <c r="AI298" i="11"/>
  <c r="AH298" i="11"/>
  <c r="AI309" i="11"/>
  <c r="AH309" i="11"/>
  <c r="AI316" i="11"/>
  <c r="AH316" i="11"/>
  <c r="AI319" i="11"/>
  <c r="AH319" i="11"/>
  <c r="AI332" i="11"/>
  <c r="AH332" i="11"/>
  <c r="AI343" i="11"/>
  <c r="AH343" i="11"/>
  <c r="AI347" i="11"/>
  <c r="AH347" i="11"/>
  <c r="AI375" i="11"/>
  <c r="AH375" i="11"/>
  <c r="AI411" i="11"/>
  <c r="AH411" i="11"/>
  <c r="AH419" i="11"/>
  <c r="AI419" i="11"/>
  <c r="AI423" i="11"/>
  <c r="AH423" i="11"/>
  <c r="AI427" i="11"/>
  <c r="AH427" i="11"/>
  <c r="AH435" i="11"/>
  <c r="AI435" i="11"/>
  <c r="AI475" i="11"/>
  <c r="AH475" i="11"/>
  <c r="AH483" i="11"/>
  <c r="AI483" i="11"/>
  <c r="AI487" i="11"/>
  <c r="AH487" i="11"/>
  <c r="AI491" i="11"/>
  <c r="AH491" i="11"/>
  <c r="AH499" i="11"/>
  <c r="AI499" i="11"/>
  <c r="AC64" i="11"/>
  <c r="AE64" i="11" s="1"/>
  <c r="O64" i="11" s="1"/>
  <c r="U64" i="11" s="1"/>
  <c r="AB13" i="11"/>
  <c r="AC13" i="11" s="1"/>
  <c r="AE13" i="11" s="1"/>
  <c r="O13" i="11" s="1"/>
  <c r="U13" i="11" s="1"/>
  <c r="R8" i="11"/>
  <c r="Q8" i="11"/>
  <c r="F33" i="14"/>
  <c r="E33" i="14"/>
  <c r="E22" i="12"/>
  <c r="F22" i="12" s="1"/>
  <c r="G22" i="12" s="1"/>
  <c r="H22" i="12" s="1"/>
  <c r="I22" i="12" s="1"/>
  <c r="J22" i="12" s="1"/>
  <c r="K22" i="12" s="1"/>
  <c r="L22" i="12" s="1"/>
  <c r="M22" i="12" s="1"/>
  <c r="N22" i="12" s="1"/>
  <c r="O22" i="12" s="1"/>
  <c r="P22" i="12" s="1"/>
  <c r="Q22" i="12" s="1"/>
  <c r="R22" i="12" s="1"/>
  <c r="AI357" i="11"/>
  <c r="E49" i="14"/>
  <c r="M5" i="10"/>
  <c r="G5" i="10"/>
  <c r="G15" i="10" s="1"/>
  <c r="AH123" i="11"/>
  <c r="AI123" i="11"/>
  <c r="AI117" i="11"/>
  <c r="AH117" i="11"/>
  <c r="AH74" i="11"/>
  <c r="AI74" i="11"/>
  <c r="AH51" i="11"/>
  <c r="AI51" i="11"/>
  <c r="AH44" i="11"/>
  <c r="AI44" i="11"/>
  <c r="F90" i="14"/>
  <c r="E28" i="12"/>
  <c r="F28" i="12" s="1"/>
  <c r="G28" i="12" s="1"/>
  <c r="H28" i="12" s="1"/>
  <c r="I28" i="12" s="1"/>
  <c r="J28" i="12" s="1"/>
  <c r="K28" i="12" s="1"/>
  <c r="L28" i="12" s="1"/>
  <c r="M28" i="12" s="1"/>
  <c r="N28" i="12" s="1"/>
  <c r="O28" i="12" s="1"/>
  <c r="P28" i="12" s="1"/>
  <c r="Q28" i="12" s="1"/>
  <c r="R28" i="12" s="1"/>
  <c r="AI231" i="11"/>
  <c r="AH231" i="11"/>
  <c r="AI239" i="11"/>
  <c r="AH239" i="11"/>
  <c r="AI125" i="11"/>
  <c r="AH125" i="11"/>
  <c r="E35" i="12"/>
  <c r="F35" i="12" s="1"/>
  <c r="G35" i="12" s="1"/>
  <c r="H35" i="12" s="1"/>
  <c r="I35" i="12" s="1"/>
  <c r="J35" i="12" s="1"/>
  <c r="K35" i="12" s="1"/>
  <c r="L35" i="12" s="1"/>
  <c r="M35" i="12" s="1"/>
  <c r="N35" i="12" s="1"/>
  <c r="O35" i="12" s="1"/>
  <c r="P35" i="12" s="1"/>
  <c r="Q35" i="12" s="1"/>
  <c r="R35" i="12" s="1"/>
  <c r="E34" i="12"/>
  <c r="F34" i="12" s="1"/>
  <c r="G34" i="12" s="1"/>
  <c r="H34" i="12" s="1"/>
  <c r="I34" i="12" s="1"/>
  <c r="J34" i="12" s="1"/>
  <c r="K34" i="12" s="1"/>
  <c r="L34" i="12" s="1"/>
  <c r="M34" i="12" s="1"/>
  <c r="N34" i="12" s="1"/>
  <c r="O34" i="12" s="1"/>
  <c r="P34" i="12" s="1"/>
  <c r="Q34" i="12" s="1"/>
  <c r="R34" i="12" s="1"/>
  <c r="AI134" i="11"/>
  <c r="AH134" i="11"/>
  <c r="AH164" i="11"/>
  <c r="AI164" i="11"/>
  <c r="AI168" i="11"/>
  <c r="AH168" i="11"/>
  <c r="AH176" i="11"/>
  <c r="AI176" i="11"/>
  <c r="AI242" i="11"/>
  <c r="AH242" i="11"/>
  <c r="AI246" i="11"/>
  <c r="AH246" i="11"/>
  <c r="AI270" i="11"/>
  <c r="AH270" i="11"/>
  <c r="AH113" i="11"/>
  <c r="AI113" i="11"/>
  <c r="AH78" i="11"/>
  <c r="AI78" i="11"/>
  <c r="AI73" i="11"/>
  <c r="AH73" i="11"/>
  <c r="AH59" i="11"/>
  <c r="AI59" i="11"/>
  <c r="AI53" i="11"/>
  <c r="AH53" i="11"/>
  <c r="AI182" i="11"/>
  <c r="AH182" i="11"/>
  <c r="AI186" i="11"/>
  <c r="AH186" i="11"/>
  <c r="AH128" i="11"/>
  <c r="AI128" i="11"/>
  <c r="AH110" i="11"/>
  <c r="AI110" i="11"/>
  <c r="AI85" i="11"/>
  <c r="AH85" i="11"/>
  <c r="AH46" i="11"/>
  <c r="AI46" i="11"/>
  <c r="AI41" i="11"/>
  <c r="AH41" i="11"/>
  <c r="AH369" i="11"/>
  <c r="AH337" i="11"/>
  <c r="AH285" i="11"/>
  <c r="AH175" i="11"/>
  <c r="AI175" i="11"/>
  <c r="AI187" i="11"/>
  <c r="AH187" i="11"/>
  <c r="AI191" i="11"/>
  <c r="AH191" i="11"/>
  <c r="AI198" i="11"/>
  <c r="AH198" i="11"/>
  <c r="AI120" i="11"/>
  <c r="AI56" i="11"/>
  <c r="AI105" i="11"/>
  <c r="AH105" i="11"/>
  <c r="AI95" i="11"/>
  <c r="AH95" i="11"/>
  <c r="AI31" i="11"/>
  <c r="AH31" i="11"/>
  <c r="F27" i="15"/>
  <c r="E42" i="15"/>
  <c r="F42" i="15"/>
  <c r="D32" i="15"/>
  <c r="D56" i="15" s="1"/>
  <c r="C56" i="15"/>
  <c r="C26" i="10"/>
  <c r="C94" i="14"/>
  <c r="B29" i="16" l="1"/>
  <c r="E29" i="16" s="1"/>
  <c r="B25" i="16"/>
  <c r="E23" i="16" s="1"/>
  <c r="K15" i="10"/>
  <c r="G38" i="9"/>
  <c r="F18" i="12"/>
  <c r="F38" i="12" s="1"/>
  <c r="E38" i="12"/>
  <c r="E39" i="12"/>
  <c r="F38" i="9"/>
  <c r="D39" i="12"/>
  <c r="G39" i="9"/>
  <c r="F39" i="9"/>
  <c r="H37" i="12"/>
  <c r="I37" i="12" s="1"/>
  <c r="E92" i="14"/>
  <c r="F92" i="14" s="1"/>
  <c r="G25" i="10"/>
  <c r="I25" i="10" s="1"/>
  <c r="C41" i="10"/>
  <c r="C42" i="10" s="1"/>
  <c r="M15" i="10"/>
  <c r="D45" i="10" s="1"/>
  <c r="D46" i="10"/>
  <c r="D17" i="10"/>
  <c r="G4" i="9" s="1"/>
  <c r="C28" i="10"/>
  <c r="G24" i="10"/>
  <c r="I24" i="10" s="1"/>
  <c r="G26" i="10"/>
  <c r="I26" i="10" s="1"/>
  <c r="M33" i="21"/>
  <c r="L34" i="21"/>
  <c r="K7" i="21"/>
  <c r="J8" i="21"/>
  <c r="J11" i="21"/>
  <c r="G29" i="10"/>
  <c r="I29" i="10" s="1"/>
  <c r="E74" i="14"/>
  <c r="F11" i="12"/>
  <c r="I32" i="21"/>
  <c r="I35" i="21" s="1"/>
  <c r="I41" i="21" s="1"/>
  <c r="D94" i="14"/>
  <c r="D24" i="15" s="1"/>
  <c r="D22" i="15" s="1"/>
  <c r="B52" i="16" s="1"/>
  <c r="E52" i="16" s="1"/>
  <c r="F74" i="14"/>
  <c r="G27" i="10"/>
  <c r="I27" i="10" s="1"/>
  <c r="G28" i="10"/>
  <c r="I28" i="10" s="1"/>
  <c r="F8" i="9"/>
  <c r="G8" i="9"/>
  <c r="D8" i="12"/>
  <c r="E8" i="12" s="1"/>
  <c r="E10" i="9"/>
  <c r="M18" i="21"/>
  <c r="L31" i="21"/>
  <c r="I33" i="12" s="1"/>
  <c r="I36" i="12"/>
  <c r="G12" i="12"/>
  <c r="E41" i="9"/>
  <c r="E42" i="9" s="1"/>
  <c r="E56" i="15"/>
  <c r="D41" i="12"/>
  <c r="E41" i="12" s="1"/>
  <c r="E32" i="15"/>
  <c r="F32" i="15" s="1"/>
  <c r="D41" i="9"/>
  <c r="D43" i="9" s="1"/>
  <c r="F56" i="15"/>
  <c r="C24" i="15"/>
  <c r="G18" i="12" l="1"/>
  <c r="F39" i="12"/>
  <c r="C38" i="9"/>
  <c r="C39" i="9"/>
  <c r="C39" i="12" s="1"/>
  <c r="J37" i="12"/>
  <c r="D42" i="9"/>
  <c r="F41" i="9"/>
  <c r="G41" i="9" s="1"/>
  <c r="C29" i="9"/>
  <c r="B45" i="16" s="1"/>
  <c r="E45" i="16" s="1"/>
  <c r="C28" i="9"/>
  <c r="B43" i="16" s="1"/>
  <c r="E43" i="16" s="1"/>
  <c r="C18" i="9"/>
  <c r="B39" i="16" s="1"/>
  <c r="E39" i="16" s="1"/>
  <c r="C25" i="10"/>
  <c r="C23" i="10"/>
  <c r="D32" i="10"/>
  <c r="D33" i="10" s="1"/>
  <c r="D34" i="10" s="1"/>
  <c r="D37" i="10" s="1"/>
  <c r="D39" i="10" s="1"/>
  <c r="F94" i="14"/>
  <c r="M31" i="21"/>
  <c r="J33" i="12" s="1"/>
  <c r="N18" i="21"/>
  <c r="G11" i="12"/>
  <c r="J32" i="21"/>
  <c r="J35" i="21" s="1"/>
  <c r="J41" i="21" s="1"/>
  <c r="M34" i="21"/>
  <c r="N33" i="21"/>
  <c r="E94" i="14"/>
  <c r="G10" i="9"/>
  <c r="D10" i="12"/>
  <c r="F10" i="9"/>
  <c r="E15" i="9"/>
  <c r="D23" i="15"/>
  <c r="E7" i="17"/>
  <c r="E9" i="17" s="1"/>
  <c r="F8" i="12"/>
  <c r="E10" i="12"/>
  <c r="E15" i="12" s="1"/>
  <c r="E40" i="12" s="1"/>
  <c r="K8" i="21"/>
  <c r="L7" i="21"/>
  <c r="K11" i="21"/>
  <c r="G30" i="10"/>
  <c r="J36" i="12"/>
  <c r="H12" i="12"/>
  <c r="F41" i="12"/>
  <c r="E24" i="15"/>
  <c r="F24" i="15" s="1"/>
  <c r="C22" i="15"/>
  <c r="H18" i="12" l="1"/>
  <c r="G39" i="12"/>
  <c r="G38" i="12"/>
  <c r="E40" i="9"/>
  <c r="E43" i="9" s="1"/>
  <c r="E51" i="9" s="1"/>
  <c r="E43" i="12"/>
  <c r="E51" i="12" s="1"/>
  <c r="K37" i="12"/>
  <c r="E15" i="17"/>
  <c r="E42" i="12"/>
  <c r="C38" i="12"/>
  <c r="C29" i="12"/>
  <c r="C28" i="12"/>
  <c r="C18" i="12"/>
  <c r="D38" i="10"/>
  <c r="D40" i="10" s="1"/>
  <c r="D41" i="10" s="1"/>
  <c r="D42" i="10" s="1"/>
  <c r="L8" i="21"/>
  <c r="M7" i="21"/>
  <c r="L11" i="21"/>
  <c r="G8" i="12"/>
  <c r="F10" i="12"/>
  <c r="F15" i="12" s="1"/>
  <c r="F40" i="12" s="1"/>
  <c r="D15" i="12"/>
  <c r="F15" i="9"/>
  <c r="G15" i="9" s="1"/>
  <c r="H11" i="12"/>
  <c r="K32" i="21"/>
  <c r="K35" i="21" s="1"/>
  <c r="K41" i="21" s="1"/>
  <c r="N31" i="21"/>
  <c r="K33" i="12" s="1"/>
  <c r="O18" i="21"/>
  <c r="N34" i="21"/>
  <c r="O33" i="21"/>
  <c r="K36" i="12"/>
  <c r="I12" i="12"/>
  <c r="G41" i="12"/>
  <c r="C23" i="15"/>
  <c r="E22" i="15"/>
  <c r="F22" i="15" s="1"/>
  <c r="I18" i="12" l="1"/>
  <c r="H39" i="12"/>
  <c r="H38" i="12"/>
  <c r="F43" i="12"/>
  <c r="F51" i="12" s="1"/>
  <c r="L37" i="12"/>
  <c r="E16" i="17"/>
  <c r="E18" i="17" s="1" a="1"/>
  <c r="E18" i="17" s="1"/>
  <c r="F42" i="12"/>
  <c r="I11" i="12"/>
  <c r="L32" i="21"/>
  <c r="L35" i="21" s="1"/>
  <c r="L41" i="21" s="1"/>
  <c r="P18" i="21"/>
  <c r="O31" i="21"/>
  <c r="L33" i="12" s="1"/>
  <c r="F40" i="9"/>
  <c r="D40" i="12"/>
  <c r="G40" i="9"/>
  <c r="N7" i="21"/>
  <c r="M8" i="21"/>
  <c r="M11" i="21"/>
  <c r="P33" i="21"/>
  <c r="O34" i="21"/>
  <c r="G10" i="12"/>
  <c r="G15" i="12" s="1"/>
  <c r="G40" i="12" s="1"/>
  <c r="H8" i="12"/>
  <c r="L36" i="12"/>
  <c r="J12" i="12"/>
  <c r="H41" i="12"/>
  <c r="G42" i="12"/>
  <c r="E23" i="15"/>
  <c r="F23" i="15" s="1"/>
  <c r="J18" i="12" l="1"/>
  <c r="I39" i="12"/>
  <c r="I38" i="12"/>
  <c r="G43" i="12"/>
  <c r="G51" i="12" s="1"/>
  <c r="M37" i="12"/>
  <c r="D42" i="12"/>
  <c r="Q18" i="21"/>
  <c r="P31" i="21"/>
  <c r="M33" i="12" s="1"/>
  <c r="Q33" i="21"/>
  <c r="P34" i="21"/>
  <c r="D43" i="12"/>
  <c r="F43" i="9"/>
  <c r="G43" i="9" s="1"/>
  <c r="I8" i="12"/>
  <c r="H10" i="12"/>
  <c r="H15" i="12" s="1"/>
  <c r="H40" i="12" s="1"/>
  <c r="M32" i="21"/>
  <c r="M35" i="21" s="1"/>
  <c r="M41" i="21" s="1"/>
  <c r="J11" i="12"/>
  <c r="O7" i="21"/>
  <c r="N8" i="21"/>
  <c r="N11" i="21"/>
  <c r="M36" i="12"/>
  <c r="K12" i="12"/>
  <c r="I41" i="12"/>
  <c r="K18" i="12" l="1"/>
  <c r="J39" i="12"/>
  <c r="J38" i="12"/>
  <c r="H43" i="12"/>
  <c r="H51" i="12" s="1"/>
  <c r="N37" i="12"/>
  <c r="H42" i="12"/>
  <c r="I10" i="12"/>
  <c r="I15" i="12" s="1"/>
  <c r="I40" i="12" s="1"/>
  <c r="J8" i="12"/>
  <c r="K11" i="12"/>
  <c r="N32" i="21"/>
  <c r="N35" i="21" s="1"/>
  <c r="N41" i="21" s="1"/>
  <c r="D51" i="12"/>
  <c r="F51" i="9"/>
  <c r="G51" i="9" s="1"/>
  <c r="R33" i="21"/>
  <c r="Q34" i="21"/>
  <c r="O8" i="21"/>
  <c r="O11" i="21" s="1"/>
  <c r="P7" i="21"/>
  <c r="R18" i="21"/>
  <c r="Q31" i="21"/>
  <c r="N33" i="12" s="1"/>
  <c r="N36" i="12"/>
  <c r="L12" i="12"/>
  <c r="I42" i="12"/>
  <c r="J41" i="12"/>
  <c r="L18" i="12" l="1"/>
  <c r="K39" i="12"/>
  <c r="K38" i="12"/>
  <c r="I43" i="12"/>
  <c r="I51" i="12" s="1"/>
  <c r="O37" i="12"/>
  <c r="O32" i="21"/>
  <c r="O35" i="21" s="1"/>
  <c r="O41" i="21" s="1"/>
  <c r="L11" i="12"/>
  <c r="S18" i="21"/>
  <c r="R31" i="21"/>
  <c r="O33" i="12" s="1"/>
  <c r="P8" i="21"/>
  <c r="P11" i="21" s="1"/>
  <c r="Q7" i="21"/>
  <c r="R34" i="21"/>
  <c r="S33" i="21"/>
  <c r="K8" i="12"/>
  <c r="J10" i="12"/>
  <c r="J15" i="12" s="1"/>
  <c r="J40" i="12" s="1"/>
  <c r="O36" i="12"/>
  <c r="M12" i="12"/>
  <c r="J42" i="12"/>
  <c r="K41" i="12"/>
  <c r="M18" i="12" l="1"/>
  <c r="L39" i="12"/>
  <c r="L38" i="12"/>
  <c r="J43" i="12"/>
  <c r="J51" i="12" s="1"/>
  <c r="P37" i="12"/>
  <c r="M11" i="12"/>
  <c r="P32" i="21"/>
  <c r="P35" i="21" s="1"/>
  <c r="P41" i="21" s="1"/>
  <c r="Q11" i="21"/>
  <c r="R7" i="21"/>
  <c r="Q8" i="21"/>
  <c r="T18" i="21"/>
  <c r="S31" i="21"/>
  <c r="P33" i="12" s="1"/>
  <c r="K10" i="12"/>
  <c r="K15" i="12" s="1"/>
  <c r="K40" i="12" s="1"/>
  <c r="L8" i="12"/>
  <c r="S34" i="21"/>
  <c r="T33" i="21"/>
  <c r="P36" i="12"/>
  <c r="N12" i="12"/>
  <c r="L41" i="12"/>
  <c r="N18" i="12" l="1"/>
  <c r="M39" i="12"/>
  <c r="M38" i="12"/>
  <c r="K43" i="12"/>
  <c r="K51" i="12" s="1"/>
  <c r="Q37" i="12"/>
  <c r="K42" i="12"/>
  <c r="T34" i="21"/>
  <c r="U33" i="21"/>
  <c r="U34" i="21" s="1"/>
  <c r="S7" i="21"/>
  <c r="R8" i="21"/>
  <c r="R11" i="21" s="1"/>
  <c r="Q32" i="21"/>
  <c r="Q35" i="21" s="1"/>
  <c r="Q41" i="21" s="1"/>
  <c r="N11" i="12"/>
  <c r="U18" i="21"/>
  <c r="U31" i="21" s="1"/>
  <c r="R33" i="12" s="1"/>
  <c r="T31" i="21"/>
  <c r="Q33" i="12" s="1"/>
  <c r="L10" i="12"/>
  <c r="L15" i="12" s="1"/>
  <c r="L40" i="12" s="1"/>
  <c r="M8" i="12"/>
  <c r="N8" i="12" s="1"/>
  <c r="Q36" i="12"/>
  <c r="O12" i="12"/>
  <c r="M41" i="12"/>
  <c r="O18" i="12" l="1"/>
  <c r="N39" i="12"/>
  <c r="N38" i="12"/>
  <c r="L43" i="12"/>
  <c r="L51" i="12" s="1"/>
  <c r="R37" i="12"/>
  <c r="L42" i="12"/>
  <c r="O11" i="12"/>
  <c r="R32" i="21"/>
  <c r="R35" i="21" s="1"/>
  <c r="R41" i="21" s="1"/>
  <c r="T7" i="21"/>
  <c r="S8" i="21"/>
  <c r="S11" i="21" s="1"/>
  <c r="M10" i="12"/>
  <c r="M15" i="12" s="1"/>
  <c r="M40" i="12" s="1"/>
  <c r="R36" i="12"/>
  <c r="P12" i="12"/>
  <c r="N41" i="12"/>
  <c r="P18" i="12" l="1"/>
  <c r="O39" i="12"/>
  <c r="O38" i="12"/>
  <c r="M43" i="12"/>
  <c r="M51" i="12" s="1"/>
  <c r="M42" i="12"/>
  <c r="P11" i="12"/>
  <c r="S32" i="21"/>
  <c r="S35" i="21" s="1"/>
  <c r="S41" i="21" s="1"/>
  <c r="O8" i="12"/>
  <c r="N10" i="12"/>
  <c r="N15" i="12" s="1"/>
  <c r="N40" i="12" s="1"/>
  <c r="T8" i="21"/>
  <c r="T11" i="21"/>
  <c r="U7" i="21"/>
  <c r="Q12" i="12"/>
  <c r="O41" i="12"/>
  <c r="Q18" i="12" l="1"/>
  <c r="P39" i="12"/>
  <c r="P38" i="12"/>
  <c r="N43" i="12"/>
  <c r="N51" i="12" s="1"/>
  <c r="N42" i="12"/>
  <c r="U8" i="21"/>
  <c r="U11" i="21"/>
  <c r="T32" i="21"/>
  <c r="T35" i="21" s="1"/>
  <c r="T41" i="21" s="1"/>
  <c r="Q11" i="12"/>
  <c r="O10" i="12"/>
  <c r="O15" i="12" s="1"/>
  <c r="O40" i="12" s="1"/>
  <c r="P8" i="12"/>
  <c r="R12" i="12"/>
  <c r="P41" i="12"/>
  <c r="R18" i="12" l="1"/>
  <c r="Q39" i="12"/>
  <c r="Q38" i="12"/>
  <c r="O43" i="12"/>
  <c r="O51" i="12" s="1"/>
  <c r="O42" i="12"/>
  <c r="Q8" i="12"/>
  <c r="P10" i="12"/>
  <c r="P15" i="12" s="1"/>
  <c r="P40" i="12" s="1"/>
  <c r="U32" i="21"/>
  <c r="U35" i="21" s="1"/>
  <c r="U41" i="21" s="1"/>
  <c r="R11" i="12"/>
  <c r="Q41" i="12"/>
  <c r="P42" i="12"/>
  <c r="R39" i="12" l="1"/>
  <c r="R38" i="12"/>
  <c r="P43" i="12"/>
  <c r="P51" i="12" s="1"/>
  <c r="R8" i="12"/>
  <c r="Q10" i="12"/>
  <c r="Q15" i="12" s="1"/>
  <c r="Q40" i="12" s="1"/>
  <c r="Q42" i="12"/>
  <c r="R41" i="12"/>
  <c r="Q43" i="12" l="1"/>
  <c r="Q51" i="12" s="1"/>
  <c r="R10" i="12"/>
  <c r="R15" i="12" s="1"/>
  <c r="R40" i="12" s="1"/>
  <c r="R42" i="12"/>
  <c r="R43" i="12" l="1"/>
  <c r="R51" i="12"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dapicet</author>
    <author>Alyssa Thunberg</author>
    <author>Chan, Brandon</author>
    <author>Staudenmayer, Samantha</author>
    <author>ungk</author>
    <author>bendery</author>
  </authors>
  <commentList>
    <comment ref="T4" authorId="0" shapeId="0" xr:uid="{00000000-0006-0000-0100-000001000000}">
      <text>
        <r>
          <rPr>
            <sz val="10"/>
            <color indexed="81"/>
            <rFont val="Arial"/>
            <family val="2"/>
          </rPr>
          <t>Please select from drop down menu</t>
        </r>
      </text>
    </comment>
    <comment ref="A5" authorId="1" shapeId="0" xr:uid="{1690C5BE-A0AD-4AC8-BF33-D9BD97097926}">
      <text>
        <r>
          <rPr>
            <sz val="9"/>
            <color indexed="81"/>
            <rFont val="Tahoma"/>
            <family val="2"/>
          </rPr>
          <t xml:space="preserve">Should correspond to the effective date of the tenant information below. 
</t>
        </r>
      </text>
    </comment>
    <comment ref="G6" authorId="2" shapeId="0" xr:uid="{AD96B100-1FBA-4AEF-B7A6-C1389ADCF132}">
      <text>
        <r>
          <rPr>
            <sz val="9"/>
            <color indexed="81"/>
            <rFont val="Tahoma"/>
            <family val="2"/>
          </rPr>
          <t>In the spaces on the right, enter the annual 50% (very-low) AMI, adjusted for family size, based on the HUD income limit guidelines. Tribal projects may use NAHASDA or other most applicable income limits.</t>
        </r>
      </text>
    </comment>
    <comment ref="R11" authorId="3" shapeId="0" xr:uid="{F276BEFE-C5C4-4D8E-BCF3-F5B731E7CBE2}">
      <text>
        <r>
          <rPr>
            <b/>
            <sz val="9"/>
            <color indexed="81"/>
            <rFont val="Tahoma"/>
            <family val="2"/>
          </rPr>
          <t>Please indicate rental subsidy source.</t>
        </r>
      </text>
    </comment>
    <comment ref="E13" authorId="4" shapeId="0" xr:uid="{00000000-0006-0000-0100-000003000000}">
      <text>
        <r>
          <rPr>
            <sz val="11"/>
            <color indexed="81"/>
            <rFont val="Tahoma"/>
            <family val="2"/>
          </rPr>
          <t>Please select from drop down menu</t>
        </r>
      </text>
    </comment>
    <comment ref="G13" authorId="5" shapeId="0" xr:uid="{00000000-0006-0000-0100-000004000000}">
      <text>
        <r>
          <rPr>
            <sz val="11"/>
            <color indexed="81"/>
            <rFont val="Tahoma"/>
            <family val="2"/>
          </rPr>
          <t>Please select from drop down menu</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Staudenmayer, Samantha</author>
  </authors>
  <commentList>
    <comment ref="C4" authorId="0" shapeId="0" xr:uid="{AC840F80-5DFE-4512-8058-4AE37F0B2FF0}">
      <text>
        <r>
          <rPr>
            <b/>
            <sz val="9"/>
            <color indexed="81"/>
            <rFont val="Tahoma"/>
            <family val="2"/>
          </rPr>
          <t>Please select from drop down menu</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Goldstein-Siegel, Eve</author>
    <author>Wirtz, Rose</author>
    <author>bendery</author>
  </authors>
  <commentList>
    <comment ref="J5" authorId="0" shapeId="0" xr:uid="{00000000-0006-0000-0300-000001000000}">
      <text>
        <r>
          <rPr>
            <sz val="11"/>
            <color indexed="81"/>
            <rFont val="Tahoma"/>
            <family val="2"/>
          </rPr>
          <t>Please select from drop down menu.</t>
        </r>
        <r>
          <rPr>
            <sz val="9"/>
            <color indexed="81"/>
            <rFont val="Tahoma"/>
            <family val="2"/>
          </rPr>
          <t xml:space="preserve">
</t>
        </r>
      </text>
    </comment>
    <comment ref="C6" authorId="1" shapeId="0" xr:uid="{B8C85DD7-FAF2-480E-8144-9F2BBE2B0C7F}">
      <text>
        <r>
          <rPr>
            <sz val="11"/>
            <color indexed="81"/>
            <rFont val="Arial"/>
            <family val="2"/>
          </rPr>
          <t>Please select from drop down menu</t>
        </r>
      </text>
    </comment>
    <comment ref="D6" authorId="2" shapeId="0" xr:uid="{00000000-0006-0000-0300-000002000000}">
      <text>
        <r>
          <rPr>
            <sz val="11"/>
            <color indexed="81"/>
            <rFont val="Arial"/>
            <family val="2"/>
          </rPr>
          <t>Please select from drop down menu</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dapicet</author>
  </authors>
  <commentList>
    <comment ref="H4" authorId="0" shapeId="0" xr:uid="{00000000-0006-0000-0400-000001000000}">
      <text>
        <r>
          <rPr>
            <sz val="11"/>
            <color indexed="81"/>
            <rFont val="Arial"/>
            <family val="2"/>
          </rPr>
          <t>Please select from drop down menu</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Wirtz, Rose</author>
  </authors>
  <commentList>
    <comment ref="F6" authorId="0" shapeId="0" xr:uid="{147E4080-6E86-4ED4-92D5-7E53B8E55976}">
      <text>
        <r>
          <rPr>
            <sz val="11"/>
            <color indexed="81"/>
            <rFont val="Arial"/>
            <family val="2"/>
          </rPr>
          <t>Please select from drop down menu</t>
        </r>
      </text>
    </comment>
  </commentList>
</comments>
</file>

<file path=xl/comments6.xml><?xml version="1.0" encoding="utf-8"?>
<comments xmlns="http://schemas.openxmlformats.org/spreadsheetml/2006/main" xmlns:mc="http://schemas.openxmlformats.org/markup-compatibility/2006" xmlns:xr="http://schemas.microsoft.com/office/spreadsheetml/2014/revision" mc:Ignorable="xr">
  <authors>
    <author>Alyssa Thunberg</author>
    <author>Staudenmayer, Samantha</author>
  </authors>
  <commentList>
    <comment ref="F9" authorId="0" shapeId="0" xr:uid="{3988102F-85BC-4FC2-A934-DA4E495BDE7D}">
      <text>
        <r>
          <rPr>
            <sz val="9"/>
            <color indexed="81"/>
            <rFont val="Tahoma"/>
            <family val="2"/>
          </rPr>
          <t>Find the benchmark for your zip code in cell D11 and compare to your project's cost in cell B11. If your project exceeds the benchmark, provide detailed explanation of unique project features that supports the deviation.</t>
        </r>
      </text>
    </comment>
    <comment ref="F21" authorId="1" shapeId="0" xr:uid="{7417C948-625A-4EB4-8E88-4759E72D7CF8}">
      <text>
        <r>
          <rPr>
            <sz val="9"/>
            <color indexed="81"/>
            <rFont val="Tahoma"/>
            <family val="2"/>
          </rPr>
          <t>Third party  supporting documentation must be provided  for benchmark deviation explanations.</t>
        </r>
      </text>
    </comment>
  </commentList>
</comments>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<sst xmlns="http://schemas.openxmlformats.org/spreadsheetml/2006/main" count="1192" uniqueCount="715">
  <si>
    <t>Year 1</t>
  </si>
  <si>
    <t>Year 2</t>
  </si>
  <si>
    <t>Year 3</t>
  </si>
  <si>
    <t>Year 4</t>
  </si>
  <si>
    <t>Year 5</t>
  </si>
  <si>
    <t>Year 6</t>
  </si>
  <si>
    <t>Year 7</t>
  </si>
  <si>
    <t>Year 8</t>
  </si>
  <si>
    <t>Year 9</t>
  </si>
  <si>
    <t>Year 10</t>
  </si>
  <si>
    <t>Year 11</t>
  </si>
  <si>
    <t>Year 12</t>
  </si>
  <si>
    <t>Year 13</t>
  </si>
  <si>
    <t>Year 14</t>
  </si>
  <si>
    <t>Year 15</t>
  </si>
  <si>
    <t>Scheduled Commercial Rents</t>
  </si>
  <si>
    <t>Laundry, Parking</t>
  </si>
  <si>
    <t>Total Effective Gross Income</t>
  </si>
  <si>
    <t>Legal &amp; Audit</t>
  </si>
  <si>
    <t>Advertising</t>
  </si>
  <si>
    <t>Gas &amp; Electric</t>
  </si>
  <si>
    <t>Water, Sewer, Waste Removal</t>
  </si>
  <si>
    <t>Supplies</t>
  </si>
  <si>
    <t>Payroll</t>
  </si>
  <si>
    <t>Insurance</t>
  </si>
  <si>
    <t>Pest Control</t>
  </si>
  <si>
    <t>Operating Reserves</t>
  </si>
  <si>
    <t>Replacement Reserves</t>
  </si>
  <si>
    <t>Local &amp; State Assessments</t>
  </si>
  <si>
    <t>Total Expenses</t>
  </si>
  <si>
    <t>Net Operating Income</t>
  </si>
  <si>
    <t>Debt Service Coverage Ratio</t>
  </si>
  <si>
    <t>Cash Flow</t>
  </si>
  <si>
    <t>Net Cash Flow</t>
  </si>
  <si>
    <t>Percent of total units at 50% or less</t>
  </si>
  <si>
    <t>Maintenance / Repair</t>
  </si>
  <si>
    <t>Subtract 20% from above</t>
  </si>
  <si>
    <t>WAAMIT for units betw. 50 &amp; 80% AMI</t>
  </si>
  <si>
    <t xml:space="preserve">Divide remaining poss. points by 30 </t>
  </si>
  <si>
    <t>80 minus WAAMIT for units betw. 50 &amp; 80%AMI</t>
  </si>
  <si>
    <t>Comments</t>
  </si>
  <si>
    <t>At Application</t>
  </si>
  <si>
    <t>Assumed Occupancy per Unit</t>
  </si>
  <si>
    <t>Target Income for Unit</t>
  </si>
  <si>
    <t>30% Rent Cap</t>
  </si>
  <si>
    <t>30% Rent Test</t>
  </si>
  <si>
    <t>Actual</t>
  </si>
  <si>
    <t>= Total Units</t>
  </si>
  <si>
    <t>Unit Number</t>
  </si>
  <si>
    <t>Actual Family Size</t>
  </si>
  <si>
    <t>Actual Family Income</t>
  </si>
  <si>
    <t>Actual Family Income as % of AMI</t>
  </si>
  <si>
    <t>VACANT Units</t>
  </si>
  <si>
    <t>% Occupied</t>
  </si>
  <si>
    <t>Units Approved at 50% AMI or less</t>
  </si>
  <si>
    <t>Units Approved &gt;50% &amp; &lt;=80%</t>
  </si>
  <si>
    <t>Gross Residential Rents Including Unit Subsidies</t>
  </si>
  <si>
    <t>Unit Income Targets (as % of AMI)</t>
  </si>
  <si>
    <t>Actual # of units per worksheet</t>
  </si>
  <si>
    <t>Actual # of Units 50% AMI or less</t>
  </si>
  <si>
    <t>Actual # of Units  &gt;50% &amp; &lt;=80% AMI</t>
  </si>
  <si>
    <t>Half-Person</t>
  </si>
  <si>
    <t>Units Failed 50%/80% Target</t>
  </si>
  <si>
    <t>Units Failed 30% Test</t>
  </si>
  <si>
    <t>Subtract base score from 20 (remaining possible pts)</t>
  </si>
  <si>
    <t>Multiply this percentage by .50 (base score)</t>
  </si>
  <si>
    <t>Base score plus adjustment (final score)</t>
  </si>
  <si>
    <t>Number of Observations</t>
  </si>
  <si>
    <t>Weighted Average Target AMI</t>
  </si>
  <si>
    <t>INCOME ASSUMPTIONS</t>
  </si>
  <si>
    <t>EXPENSE ASSUMPTIONS</t>
  </si>
  <si>
    <t>Step I</t>
  </si>
  <si>
    <t>Step II</t>
  </si>
  <si>
    <t>%</t>
  </si>
  <si>
    <t>$</t>
  </si>
  <si>
    <t>Gross Residential Rents-Restricted Income Units Rental Subsidy</t>
  </si>
  <si>
    <t>Demolition</t>
  </si>
  <si>
    <t>Construction Loan Interest</t>
  </si>
  <si>
    <t>Furnishings</t>
  </si>
  <si>
    <t>Adjustable rate loan (Y / N)?</t>
  </si>
  <si>
    <t>Annual Combined Debt Service (year 1)</t>
  </si>
  <si>
    <t>CRITERION</t>
  </si>
  <si>
    <t>Per Schedules</t>
  </si>
  <si>
    <t>Explanation if outside of specified range</t>
  </si>
  <si>
    <t>DEVELOPMENT BUDGET</t>
  </si>
  <si>
    <t>Capitalized operating reserves</t>
  </si>
  <si>
    <t>$0</t>
  </si>
  <si>
    <t>Operating reserves per unit per year</t>
  </si>
  <si>
    <t>Management fees per unit per month</t>
  </si>
  <si>
    <t>Term of permanent financing</t>
  </si>
  <si>
    <t>Interest rate assumptions</t>
  </si>
  <si>
    <t>Total Units</t>
  </si>
  <si>
    <t>Variance                                                                   (increase/decrease)</t>
  </si>
  <si>
    <t>Feasibility Benchmark</t>
  </si>
  <si>
    <t>Oversubsidization Benchmark</t>
  </si>
  <si>
    <t>OPERATING PRO FORMA</t>
  </si>
  <si>
    <t>Pro forma assumptions for income compared to expense increases:  Expense increase minus income increase =</t>
  </si>
  <si>
    <t>Subtotal Sources (Excluding AHP)</t>
  </si>
  <si>
    <t>Gap Financing Needed (AHP)</t>
  </si>
  <si>
    <t>Total Sources</t>
  </si>
  <si>
    <t>Conventional Loan 1 Amount</t>
  </si>
  <si>
    <t>Amortization period (years)</t>
  </si>
  <si>
    <t>Initial rate assumption (%)</t>
  </si>
  <si>
    <t>Annual debt service (year 1)</t>
  </si>
  <si>
    <t>Year of rate reset if adjustable loan</t>
  </si>
  <si>
    <t>Rate adjustment cap (%)</t>
  </si>
  <si>
    <t>Conventional Loan 2 Amount</t>
  </si>
  <si>
    <t>Within Benchmark?</t>
  </si>
  <si>
    <t>Rehab:</t>
  </si>
  <si>
    <t>New Construction:</t>
  </si>
  <si>
    <t>faster than revenues e.g., 4% cost increase versus 3% income increase</t>
  </si>
  <si>
    <t>Expenses increase</t>
  </si>
  <si>
    <t>faster than revenues; e.g., 5% cost increase versus 3% income increase</t>
  </si>
  <si>
    <t>All Projects</t>
  </si>
  <si>
    <t>If $0, must have adequate cushion built into debt service coverage ratio</t>
  </si>
  <si>
    <t>Not less than 15 Years</t>
  </si>
  <si>
    <t>Variance                            (increase/decrease)</t>
  </si>
  <si>
    <t>Variance             (Increase/Decrease)</t>
  </si>
  <si>
    <t>100% AMI</t>
  </si>
  <si>
    <t>Land Cost</t>
  </si>
  <si>
    <t>Reserved for Target Incomes 50%/80%</t>
  </si>
  <si>
    <t>1st Loan (If Applicable)</t>
  </si>
  <si>
    <t>Target AMI %</t>
  </si>
  <si>
    <t>Bedrooms per Unit</t>
  </si>
  <si>
    <t>Total Rent Received for Unit</t>
  </si>
  <si>
    <t>Rental Subsidy:</t>
  </si>
  <si>
    <t>Multiply previous two lines (adjustment)</t>
  </si>
  <si>
    <t>Project Name</t>
  </si>
  <si>
    <t>AMI Year</t>
  </si>
  <si>
    <t>50% AMI (HUD Very Low - Attach Income Limits)</t>
  </si>
  <si>
    <t>Household Size</t>
  </si>
  <si>
    <t>Project #</t>
  </si>
  <si>
    <t>WAAMIT calc. 1</t>
  </si>
  <si>
    <t>WAAMIT calc. 2</t>
  </si>
  <si>
    <t>Tax Credit Sales Price</t>
  </si>
  <si>
    <t>Other</t>
  </si>
  <si>
    <t>Rate of increase</t>
  </si>
  <si>
    <t>% of Gross Rents</t>
  </si>
  <si>
    <t>Rate of Increase</t>
  </si>
  <si>
    <t>Dollars per Unit/Mo.</t>
  </si>
  <si>
    <t>Dollars per Unit</t>
  </si>
  <si>
    <t>Operating Cost/Unit</t>
  </si>
  <si>
    <t>Residual Receipts Pymt to</t>
  </si>
  <si>
    <t>Operating Grant</t>
  </si>
  <si>
    <t>Total Development Costs (Uses of Funds)</t>
  </si>
  <si>
    <t>Hard Debt Service (includes debt with required repayment, e.g., bond financing and conventional permanent loans)</t>
  </si>
  <si>
    <t>Total Residential Development Costs</t>
  </si>
  <si>
    <t>Total Commercial Development Costs</t>
  </si>
  <si>
    <t>100% AMI 1 (Assumed Occupancy)</t>
  </si>
  <si>
    <t>100% AMI 2 (Actual Family Size)</t>
  </si>
  <si>
    <t>Rent Paid by Household</t>
  </si>
  <si>
    <t>WAAMIT calc. 3</t>
  </si>
  <si>
    <t>WAAMIT calc. 4</t>
  </si>
  <si>
    <t>Annual replacement reserves per unit per year</t>
  </si>
  <si>
    <t>Rent vs. Income Test</t>
  </si>
  <si>
    <t>State</t>
  </si>
  <si>
    <t>FHFB AMI Tally</t>
  </si>
  <si>
    <t>&lt;=30%</t>
  </si>
  <si>
    <t>&lt;=50%</t>
  </si>
  <si>
    <t>&lt;=80%</t>
  </si>
  <si>
    <t>HUD MSA</t>
  </si>
  <si>
    <t>Total developer fee</t>
  </si>
  <si>
    <t xml:space="preserve">Not greater than </t>
  </si>
  <si>
    <t>No</t>
  </si>
  <si>
    <r>
      <t xml:space="preserve">Projects with </t>
    </r>
    <r>
      <rPr>
        <u/>
        <sz val="9"/>
        <rFont val="Arial"/>
        <family val="2"/>
      </rPr>
      <t>No</t>
    </r>
    <r>
      <rPr>
        <sz val="9"/>
        <rFont val="Arial"/>
        <family val="2"/>
      </rPr>
      <t xml:space="preserve"> Project-Based Rent Subsidy</t>
    </r>
  </si>
  <si>
    <t>Projects with Project-Based Rent Subsidy</t>
  </si>
  <si>
    <t>ID #</t>
  </si>
  <si>
    <t>Subsidy Requested</t>
  </si>
  <si>
    <t>Line 1</t>
  </si>
  <si>
    <t>AHP Project Units (income restricted units)</t>
  </si>
  <si>
    <t>Line 2</t>
  </si>
  <si>
    <t>Subsidy per Unit (line 1 divided by line 2)</t>
  </si>
  <si>
    <t>Line 3</t>
  </si>
  <si>
    <t>High End of Rental Project Subsidy per Unit Range</t>
  </si>
  <si>
    <t>Line 4</t>
  </si>
  <si>
    <t>Low End of Rental Project Subsidy per Unit Range</t>
  </si>
  <si>
    <t>Line 5</t>
  </si>
  <si>
    <t>Step 1:</t>
  </si>
  <si>
    <t>Determine Subsidy per Unit Range Difference (Subtract line 5 from line 4)</t>
  </si>
  <si>
    <t>Line 6</t>
  </si>
  <si>
    <t>Step 2:</t>
  </si>
  <si>
    <t>Line 7</t>
  </si>
  <si>
    <t>Step 3:</t>
  </si>
  <si>
    <t>Subtract line 3 by line 5</t>
  </si>
  <si>
    <t>Line 8</t>
  </si>
  <si>
    <t>Step 4:</t>
  </si>
  <si>
    <t>Multiply line 8 by Scoring Factor</t>
  </si>
  <si>
    <t>Line 9</t>
  </si>
  <si>
    <t>Step 5:</t>
  </si>
  <si>
    <t xml:space="preserve">   Less: Vacancy and Bad Debt</t>
  </si>
  <si>
    <t xml:space="preserve">NOTE: Worksheet automatically counts all units targeted at 50% AMI. Manually enter the Unit Income Targets (as % of AMI) for all other targeted values. </t>
  </si>
  <si>
    <t>Date</t>
  </si>
  <si>
    <t>Yes</t>
  </si>
  <si>
    <t>Project-Based Rental Subsidy?</t>
  </si>
  <si>
    <t>Rehab?</t>
  </si>
  <si>
    <t>Units Failed Rent vs. Income Test</t>
  </si>
  <si>
    <t>Off-Site Improvements</t>
  </si>
  <si>
    <t>Site Work</t>
  </si>
  <si>
    <t>Structures</t>
  </si>
  <si>
    <t>General Requirements</t>
  </si>
  <si>
    <t>Contractor Profit</t>
  </si>
  <si>
    <t>Prevailing Wages</t>
  </si>
  <si>
    <t>General Liability Insurance</t>
  </si>
  <si>
    <t>Design</t>
  </si>
  <si>
    <t>Supervision</t>
  </si>
  <si>
    <t>Survey &amp; Engineering</t>
  </si>
  <si>
    <t>CONSTRUCTION INTEREST &amp; FEES</t>
  </si>
  <si>
    <t>Origination Fee</t>
  </si>
  <si>
    <t>Credit Enhancement &amp; Application Fee</t>
  </si>
  <si>
    <t>Bond Premium</t>
  </si>
  <si>
    <t>Taxes</t>
  </si>
  <si>
    <t>Title &amp; Recording</t>
  </si>
  <si>
    <t>Total Construction Interest &amp; Fees</t>
  </si>
  <si>
    <t>PERMANENT FINANCING</t>
  </si>
  <si>
    <t>Loan Origination Fee</t>
  </si>
  <si>
    <t>Total Permanent Financing Costs</t>
  </si>
  <si>
    <t>LEGAL FEES</t>
  </si>
  <si>
    <t>Lender Legal Paid by Applicant</t>
  </si>
  <si>
    <t>RESERVES</t>
  </si>
  <si>
    <t>Total Reserve Costs</t>
  </si>
  <si>
    <t>OTHER PROJECT COSTS</t>
  </si>
  <si>
    <t>Local Development Impact Fees</t>
  </si>
  <si>
    <t>Permit Processing Fees</t>
  </si>
  <si>
    <t>Capital Fees</t>
  </si>
  <si>
    <t>Marketing</t>
  </si>
  <si>
    <t>Market Study</t>
  </si>
  <si>
    <t>Total Other Costs</t>
  </si>
  <si>
    <t>SUBTOTAL PROJECT COST</t>
  </si>
  <si>
    <t>DEVELOPER COSTS</t>
  </si>
  <si>
    <t>Consultant/Processing Agent</t>
  </si>
  <si>
    <t>Broker Fees Paid with Project Funds to a Related Party</t>
  </si>
  <si>
    <t>Total Developer Costs</t>
  </si>
  <si>
    <t>GRAND TOTAL PROJECT COSTS</t>
  </si>
  <si>
    <t>LAND COST/ACQUISITION</t>
  </si>
  <si>
    <t>Total Attorney Costs</t>
  </si>
  <si>
    <t>SYNDICATION (Investor &amp; General Partner)</t>
  </si>
  <si>
    <t>Organizational Fee</t>
  </si>
  <si>
    <t>Bridge Loan Fees/Expenses</t>
  </si>
  <si>
    <t>Legal Fees</t>
  </si>
  <si>
    <t>Consultant Fees</t>
  </si>
  <si>
    <t>Accountant Fees</t>
  </si>
  <si>
    <t>Tax Opinion</t>
  </si>
  <si>
    <t>Total Syndication Costs</t>
  </si>
  <si>
    <t>NEW CONSTRUCTION / REHAB</t>
  </si>
  <si>
    <t>Total New Construction / Rehab Costs</t>
  </si>
  <si>
    <t>Homeless</t>
  </si>
  <si>
    <t>Special Needs</t>
  </si>
  <si>
    <t>Total Special Needs Units</t>
  </si>
  <si>
    <t>Total Homeless Units</t>
  </si>
  <si>
    <t>Total developer fee as percentage of total residential development costs</t>
  </si>
  <si>
    <t>Contractor Overhead</t>
  </si>
  <si>
    <t>Developer Fee (including Project Administration)</t>
  </si>
  <si>
    <t>Rent Reserves</t>
  </si>
  <si>
    <t>Hard Cost Contingency</t>
  </si>
  <si>
    <t>Soft Cost Contingency</t>
  </si>
  <si>
    <t>Total Land Cost</t>
  </si>
  <si>
    <t>Existing Improvements</t>
  </si>
  <si>
    <t>ARCHITECTURAL &amp; ENGINEERING FEES</t>
  </si>
  <si>
    <t>Total Architectural &amp; Engineering Costs</t>
  </si>
  <si>
    <t>Relocation Expenses</t>
  </si>
  <si>
    <t>Appraisal</t>
  </si>
  <si>
    <t>Total Land &amp; Acquisition Cost</t>
  </si>
  <si>
    <t>Environmental Audit</t>
  </si>
  <si>
    <t>Environmental Remediation</t>
  </si>
  <si>
    <t>Project Approval Year</t>
  </si>
  <si>
    <t>Construction/Rehabilitation hard cost contingency as % of construction/rehabilitation hard costs                                                 (N/A for Initial Monitoring)</t>
  </si>
  <si>
    <t>Soft cost contingency as % of soft costs                                            (N/A for Initial Monitoring)</t>
  </si>
  <si>
    <t xml:space="preserve"> </t>
  </si>
  <si>
    <t>Construction Management Oversight</t>
  </si>
  <si>
    <t>Term (years)</t>
  </si>
  <si>
    <t>Subsidy Per Unit Score</t>
  </si>
  <si>
    <t>Project Not Complete</t>
  </si>
  <si>
    <t>Project Complete</t>
  </si>
  <si>
    <t>Notes:</t>
  </si>
  <si>
    <t>2. All unshaded cells may be edited.</t>
  </si>
  <si>
    <r>
      <t xml:space="preserve">Tenant Name                                                                      </t>
    </r>
    <r>
      <rPr>
        <sz val="9"/>
        <rFont val="Arial"/>
        <family val="2"/>
      </rPr>
      <t>(For transitional housing projects, enter the household for the occupied units, and any vacant units)</t>
    </r>
  </si>
  <si>
    <t>General Instructions and Notes</t>
  </si>
  <si>
    <t>15-Year Operating Pro Forma Worksheet</t>
  </si>
  <si>
    <t>Apartments</t>
  </si>
  <si>
    <t>Single Family Homes</t>
  </si>
  <si>
    <t>Townhomes</t>
  </si>
  <si>
    <t>Building Type</t>
  </si>
  <si>
    <t>NA</t>
  </si>
  <si>
    <t>Points</t>
  </si>
  <si>
    <t>Seniors</t>
  </si>
  <si>
    <t>Others</t>
  </si>
  <si>
    <t>Determine Scoring Factor (Divide possible category points by line 6)</t>
  </si>
  <si>
    <r>
      <t>Score</t>
    </r>
    <r>
      <rPr>
        <sz val="9"/>
        <rFont val="Arial"/>
        <family val="2"/>
      </rPr>
      <t xml:space="preserve"> </t>
    </r>
  </si>
  <si>
    <t>Other Special</t>
  </si>
  <si>
    <t>Rent Roll Date</t>
  </si>
  <si>
    <t>1.</t>
  </si>
  <si>
    <t>All shaded cells are protected and cannot be altered.</t>
  </si>
  <si>
    <t>2.</t>
  </si>
  <si>
    <t>Complete all worksheets sequentially.</t>
  </si>
  <si>
    <t>3.</t>
  </si>
  <si>
    <t>4.</t>
  </si>
  <si>
    <t>5.</t>
  </si>
  <si>
    <t>6.</t>
  </si>
  <si>
    <t>7.</t>
  </si>
  <si>
    <t>Select construction type, either "New Construction" and/or "Rehab." Also select the building type, "Apartments,” "Single Family Homes,” or "Townhomes."</t>
  </si>
  <si>
    <t>If the property owner, lessee, or sponsor acquires the project property from a party, affiliated in any way with the property owner, lessee, sponsor, or any other persons or entities involved in the project, in a non-arm’s length transaction, the Bank will consider such acquisition to be a related party transaction. When evaluating related party transactions, the Bank may consider any net cash gain from the transaction as excess sources of funds, unless the gain is: 1) contributed to the project as owner equity, 2) provided to the project as carry-back financing, or 3) used to retire existing debt on the property.</t>
  </si>
  <si>
    <t xml:space="preserve">For rehabilitation of existing affordable housing projects, not involving the acquisition of property, acquisition costs (i.e., those costs reflected on the Sources and Uses Worksheet) will not be included in the total development cost for the purpose of determining the allowable developer fee. </t>
  </si>
  <si>
    <t>8.</t>
  </si>
  <si>
    <t>9.</t>
  </si>
  <si>
    <t>10.</t>
  </si>
  <si>
    <t>11.</t>
  </si>
  <si>
    <t>Adjust debt service if loan payments change during the 15-year retention period.</t>
  </si>
  <si>
    <t>Legal (incl. closing costs)</t>
  </si>
  <si>
    <t>If applicable, indicate which units are reserved for Homeless, Special Needs, or Both. Numbers of units reserved must be consistent with approved commitments. Otherwise, a modification must be requested.</t>
  </si>
  <si>
    <t>Do not input operating subsidies as rental subsidies (see Year 1 Operating Pro Forma).</t>
  </si>
  <si>
    <t>Enter tenant information for each individual unit; if tenant is not yet known, enter "Vacant".</t>
  </si>
  <si>
    <t>Rent Roll Summary Worksheet</t>
  </si>
  <si>
    <t>Uses of Funds Worksheet</t>
  </si>
  <si>
    <t>Sources of Funds Worksheet</t>
  </si>
  <si>
    <t>Under "Project Not Complete" or "Project Complete", enter current project costs.</t>
  </si>
  <si>
    <t xml:space="preserve">Provide documentation which validates the purchase price/acquisition cost in the workbook, if not previously submitted. </t>
  </si>
  <si>
    <t>Documentation of all sources of financing, except owner equity and owner soft loans, must be provided.</t>
  </si>
  <si>
    <t>The amount of gap financing needed should equal the AHP award amount.</t>
  </si>
  <si>
    <t>Year 1 Operating Pro Forma Worksheet</t>
  </si>
  <si>
    <t xml:space="preserve">Three lines are included for "Other" expenses. Provide details for these "Other" expenses. </t>
  </si>
  <si>
    <t>AHP Benchmarks Worksheet</t>
  </si>
  <si>
    <t>Rent Roll Worksheet</t>
  </si>
  <si>
    <t>Always include non-income restricted units and manager's units.</t>
  </si>
  <si>
    <t>Capitalized operating reserves  (such as operating, replacement, transition, or social service reserves) must be paid for by sources other than AHP subsidy or conventional financing.</t>
  </si>
  <si>
    <t xml:space="preserve">Under "Project Not Complete" or "Project Complete", enter current expected project income and operating expenses. </t>
  </si>
  <si>
    <r>
      <t>Under "Project Not Complete" or "Project Complete", enter</t>
    </r>
    <r>
      <rPr>
        <sz val="10"/>
        <color indexed="10"/>
        <rFont val="Arial"/>
        <family val="2"/>
      </rPr>
      <t xml:space="preserve"> </t>
    </r>
    <r>
      <rPr>
        <sz val="10"/>
        <rFont val="Arial"/>
        <family val="2"/>
      </rPr>
      <t>project current permanent financing sources.</t>
    </r>
  </si>
  <si>
    <t>Holding Costs</t>
  </si>
  <si>
    <t>12 months operating expenses and debt service payments (must be covered by financing source other than AHP. Must provide documentation of deviation.):</t>
  </si>
  <si>
    <t>Interest Rate</t>
  </si>
  <si>
    <t>Construction Costs by ZIP Code and City</t>
  </si>
  <si>
    <t>First Three Digits of ZIP Code</t>
  </si>
  <si>
    <t>City</t>
  </si>
  <si>
    <t>Condos</t>
  </si>
  <si>
    <t>MA</t>
  </si>
  <si>
    <t>RI</t>
  </si>
  <si>
    <t>NH</t>
  </si>
  <si>
    <t>ME</t>
  </si>
  <si>
    <t>VT</t>
  </si>
  <si>
    <t>CT</t>
  </si>
  <si>
    <t>NJ</t>
  </si>
  <si>
    <t>NY</t>
  </si>
  <si>
    <t>PA</t>
  </si>
  <si>
    <t>DE</t>
  </si>
  <si>
    <t>DC</t>
  </si>
  <si>
    <t>MD</t>
  </si>
  <si>
    <t>VA</t>
  </si>
  <si>
    <t>WV</t>
  </si>
  <si>
    <t>NC</t>
  </si>
  <si>
    <t>SC</t>
  </si>
  <si>
    <t>GA</t>
  </si>
  <si>
    <t>FL</t>
  </si>
  <si>
    <t>AL</t>
  </si>
  <si>
    <t>TN</t>
  </si>
  <si>
    <t>MS</t>
  </si>
  <si>
    <t>KY</t>
  </si>
  <si>
    <t>OH</t>
  </si>
  <si>
    <t>IN</t>
  </si>
  <si>
    <t>MI</t>
  </si>
  <si>
    <t>IA</t>
  </si>
  <si>
    <t>WI</t>
  </si>
  <si>
    <t>MN</t>
  </si>
  <si>
    <t>SD</t>
  </si>
  <si>
    <t>ND</t>
  </si>
  <si>
    <t>MT</t>
  </si>
  <si>
    <t>IL</t>
  </si>
  <si>
    <t>MO</t>
  </si>
  <si>
    <t>KS</t>
  </si>
  <si>
    <t>NE</t>
  </si>
  <si>
    <t>LA</t>
  </si>
  <si>
    <t>AR</t>
  </si>
  <si>
    <t>OK</t>
  </si>
  <si>
    <t>TX</t>
  </si>
  <si>
    <t>CO</t>
  </si>
  <si>
    <t>WY</t>
  </si>
  <si>
    <t>ID</t>
  </si>
  <si>
    <t>UT</t>
  </si>
  <si>
    <t>AZ</t>
  </si>
  <si>
    <t>NM</t>
  </si>
  <si>
    <t>NV</t>
  </si>
  <si>
    <t>CA</t>
  </si>
  <si>
    <t>HI</t>
  </si>
  <si>
    <t>OR</t>
  </si>
  <si>
    <t>WA</t>
  </si>
  <si>
    <t>AK</t>
  </si>
  <si>
    <t>Did your permanent lender include commercial income in their underwriting?</t>
  </si>
  <si>
    <t>Triple Net Lease?</t>
  </si>
  <si>
    <t>Income Assumptions</t>
  </si>
  <si>
    <t xml:space="preserve">   Less Vacancy </t>
  </si>
  <si>
    <t>% of Gross Rents =</t>
  </si>
  <si>
    <t>N/A</t>
  </si>
  <si>
    <t>Total Effective Commercial Gross Income</t>
  </si>
  <si>
    <t>Expense Assumptions</t>
  </si>
  <si>
    <t>Management Fee</t>
  </si>
  <si>
    <t>Dollars per Unit/Mo. =</t>
  </si>
  <si>
    <t>Dollars per Unit =</t>
  </si>
  <si>
    <t>Real Estate Taxes</t>
  </si>
  <si>
    <r>
      <t xml:space="preserve">Debt Service </t>
    </r>
    <r>
      <rPr>
        <sz val="8"/>
        <color indexed="8"/>
        <rFont val="Arial"/>
        <family val="2"/>
      </rPr>
      <t>(Hard Debt Only)</t>
    </r>
  </si>
  <si>
    <t>Operating Grant/Reserve</t>
  </si>
  <si>
    <t>Residual Receipts Payment to</t>
  </si>
  <si>
    <t>Please provide an explanation below if commercial income or expense assumptions have changed significantly since you submitted your application.</t>
  </si>
  <si>
    <t>Commercial Income</t>
  </si>
  <si>
    <t>Commercial Expenses</t>
  </si>
  <si>
    <t>15-Year Commercial Operating Pro Forma Worksheet</t>
  </si>
  <si>
    <t>Complete this worksheet if the project includes income-generating commercial space.</t>
  </si>
  <si>
    <t>If your project has permanent debt and the permanent loan has already been underwritten, indicate whether the lender included commercial income in their underwriting and sizing of the permanent loan.</t>
  </si>
  <si>
    <t>Indicate whether the commercial lease(s) will be triple net (NNN).</t>
  </si>
  <si>
    <t>Enter estimated commercial rents from all potential commercial tenants. If the commercial space will be master leased, enter the estimated amount of the master lease payments.</t>
  </si>
  <si>
    <t>If hard debt was used to pay for commercial development costs, include the amount of debt service that the commercial portion of the building will carry.</t>
  </si>
  <si>
    <t>Enter all commercial expenses in the lines provided. Three lines are included for “Other” expenses. Provide details for these “Other” expenses. If the commercial lease will be NNN, do not list expenses.</t>
  </si>
  <si>
    <t>Total effective commercial gross income and total commercial expenses will automatically populate in the 15-Year Operating Pro Forma worksheet based on what you enter in the Commercial Operating Pro Forma.</t>
  </si>
  <si>
    <t>Units Reciving Rental Subsidy</t>
  </si>
  <si>
    <t>Number of Units with Rental Subsidy</t>
  </si>
  <si>
    <t>Average Total Rent Received per Unit</t>
  </si>
  <si>
    <t>RENTAL SUBSIDY SUMMARY</t>
  </si>
  <si>
    <t>Total Number of Units</t>
  </si>
  <si>
    <t>Disbursement IM Financial Workbook Version Changes Log</t>
  </si>
  <si>
    <t>Financial Workbook</t>
  </si>
  <si>
    <t>Version</t>
  </si>
  <si>
    <t>Tab</t>
  </si>
  <si>
    <t>Description of Change from Previous Version</t>
  </si>
  <si>
    <t>Benchmarks</t>
  </si>
  <si>
    <t>Rental</t>
  </si>
  <si>
    <t>Rent Roll</t>
  </si>
  <si>
    <t>Uses of Funds</t>
  </si>
  <si>
    <t>All tabs</t>
  </si>
  <si>
    <t>WirtzR</t>
  </si>
  <si>
    <t>Gross Residential Rents-Restricted and Unrestricted Income Units</t>
  </si>
  <si>
    <t>Updated By</t>
  </si>
  <si>
    <t>Gross Residential Rents - Income Restricted Units - Rental Subsidy</t>
  </si>
  <si>
    <t>Gross Residential Rents - Income Restricted and Nonrestricted Units</t>
  </si>
  <si>
    <t>Total Income Restricted</t>
  </si>
  <si>
    <t>+ Non-Income Restricted</t>
  </si>
  <si>
    <t xml:space="preserve">Remember to lock and hide Log tab when finalized. </t>
  </si>
  <si>
    <t>Year 1 Operating Pro Forma</t>
  </si>
  <si>
    <t>To ensure consistent and reasonable rate assumptions, interest rates and spreads should be set in accordance with the Interest Rate Assumptions Guidelines included in the application package.</t>
  </si>
  <si>
    <t>Total Units for Households Requiring Large Units (3BR+)</t>
  </si>
  <si>
    <t>% Units for Households Requiring Large Units</t>
  </si>
  <si>
    <t>Zip Code</t>
  </si>
  <si>
    <t>Building type</t>
  </si>
  <si>
    <t>Loan 3 Amount (can include interest-only payments)</t>
  </si>
  <si>
    <r>
      <t xml:space="preserve">For occupied rental projects awarded in 2021 or later, households must be income-qualified to meet the AHP targeting commitments at one of two points in time:
</t>
    </r>
    <r>
      <rPr>
        <sz val="10"/>
        <rFont val="Segoe UI Symbol"/>
        <family val="2"/>
      </rPr>
      <t xml:space="preserve">• </t>
    </r>
    <r>
      <rPr>
        <sz val="10"/>
        <rFont val="Arial"/>
        <family val="2"/>
      </rPr>
      <t xml:space="preserve">Upon initial occupancy after completion of acquisition or rehab for projects with an approved relocation plan, or
</t>
    </r>
    <r>
      <rPr>
        <sz val="10"/>
        <rFont val="Segoe UI Symbol"/>
        <family val="2"/>
      </rPr>
      <t>•</t>
    </r>
    <r>
      <rPr>
        <sz val="10"/>
        <rFont val="Arial"/>
        <family val="2"/>
      </rPr>
      <t xml:space="preserve"> At application for projects without an approved relocation plan.
This means that grandfathering-in households who were income-qualified at a move-in date prior to the AHP application is not allowed. For households whose incomes have increased during their tenure at the project, and now exceed the unit's original targeting designation, targeting commitments in the AHP application should reflect current household income. For example, the targeting for a unit where the household was income-qualified for a 50% AMI unit at move-in in 2015 who is now earning 80% AMI should be set at 80% AMI, not 50% AMI.</t>
    </r>
  </si>
  <si>
    <t>Cost Estimates by City Zip</t>
  </si>
  <si>
    <t>Use this list to determine the construction cost per square foot benchmark for your project location.</t>
  </si>
  <si>
    <t>Do not include the following non-cash "costs": volunteer labor, pro-bono services, or expenses to be reimbursed. Assumption of debt as part of acquisition of property is an allowable cost.</t>
  </si>
  <si>
    <t>County</t>
  </si>
  <si>
    <t>Alameda</t>
  </si>
  <si>
    <t>Alpine</t>
  </si>
  <si>
    <t>Amador</t>
  </si>
  <si>
    <t>Butte</t>
  </si>
  <si>
    <t>Calaveras</t>
  </si>
  <si>
    <t>Colusa</t>
  </si>
  <si>
    <t>Contra Costa</t>
  </si>
  <si>
    <t>Del Norte</t>
  </si>
  <si>
    <t>El Dorado</t>
  </si>
  <si>
    <t>Fresno</t>
  </si>
  <si>
    <t>Glenn</t>
  </si>
  <si>
    <t>Humboldt</t>
  </si>
  <si>
    <t>Imperial</t>
  </si>
  <si>
    <t>Inyo</t>
  </si>
  <si>
    <t>Kern</t>
  </si>
  <si>
    <t>Kings</t>
  </si>
  <si>
    <t>Lake</t>
  </si>
  <si>
    <t>Lassen</t>
  </si>
  <si>
    <t>Los Angeles</t>
  </si>
  <si>
    <t>Madera</t>
  </si>
  <si>
    <t>Marin</t>
  </si>
  <si>
    <t>Mariposa</t>
  </si>
  <si>
    <t>Mendocino</t>
  </si>
  <si>
    <t>Merced</t>
  </si>
  <si>
    <t>Modoc</t>
  </si>
  <si>
    <t>Mono</t>
  </si>
  <si>
    <t>Monterey</t>
  </si>
  <si>
    <t>Napa</t>
  </si>
  <si>
    <t>Nevada</t>
  </si>
  <si>
    <t>Orange</t>
  </si>
  <si>
    <t>Placer</t>
  </si>
  <si>
    <t>Plumas</t>
  </si>
  <si>
    <t>Riverside</t>
  </si>
  <si>
    <t>Sacramento</t>
  </si>
  <si>
    <t>San Benito</t>
  </si>
  <si>
    <t>San Bernardino</t>
  </si>
  <si>
    <t>San Diego</t>
  </si>
  <si>
    <t>San Francisco</t>
  </si>
  <si>
    <t>San Joaquin</t>
  </si>
  <si>
    <t>San Luis Obispo</t>
  </si>
  <si>
    <t>San Mateo</t>
  </si>
  <si>
    <t>Santa Barbara</t>
  </si>
  <si>
    <t>Santa Clara</t>
  </si>
  <si>
    <t>Santa Cruz</t>
  </si>
  <si>
    <t>Shasta</t>
  </si>
  <si>
    <t>Sierra</t>
  </si>
  <si>
    <t>Siskiyou</t>
  </si>
  <si>
    <t>Solano</t>
  </si>
  <si>
    <t>Sonoma</t>
  </si>
  <si>
    <t>Stanislaus</t>
  </si>
  <si>
    <t>Sutter</t>
  </si>
  <si>
    <t>Tehama</t>
  </si>
  <si>
    <t>Trinity</t>
  </si>
  <si>
    <t>Tulare</t>
  </si>
  <si>
    <t>Tuolumne</t>
  </si>
  <si>
    <t>Ventura</t>
  </si>
  <si>
    <t>Yolo</t>
  </si>
  <si>
    <t>Yuba</t>
  </si>
  <si>
    <t>Apache</t>
  </si>
  <si>
    <t>Cochise</t>
  </si>
  <si>
    <t>Coconino</t>
  </si>
  <si>
    <t>Gila</t>
  </si>
  <si>
    <t>Graham</t>
  </si>
  <si>
    <t>Greenlee</t>
  </si>
  <si>
    <t>La Paz</t>
  </si>
  <si>
    <t>Maricopa</t>
  </si>
  <si>
    <t>Mohave</t>
  </si>
  <si>
    <t>Navajo</t>
  </si>
  <si>
    <t>Pima</t>
  </si>
  <si>
    <t>Pinal</t>
  </si>
  <si>
    <t>Yavapai</t>
  </si>
  <si>
    <t>Yuma</t>
  </si>
  <si>
    <t>Carson City</t>
  </si>
  <si>
    <t>Churchill</t>
  </si>
  <si>
    <t>Clark</t>
  </si>
  <si>
    <t>Douglas</t>
  </si>
  <si>
    <t>Elko</t>
  </si>
  <si>
    <t>Esmeralda</t>
  </si>
  <si>
    <t>Eureka</t>
  </si>
  <si>
    <t>Lander</t>
  </si>
  <si>
    <t>Lincoln</t>
  </si>
  <si>
    <t>Lyon</t>
  </si>
  <si>
    <t>Mineral</t>
  </si>
  <si>
    <t>Nye</t>
  </si>
  <si>
    <t>Pershing</t>
  </si>
  <si>
    <t>Storey</t>
  </si>
  <si>
    <t>Washoe</t>
  </si>
  <si>
    <t>White Pine</t>
  </si>
  <si>
    <t>Out of District</t>
  </si>
  <si>
    <t>Total Units for Seniors</t>
  </si>
  <si>
    <t>Enter residual receipt payments, partnership and asset management fees, or deferred fees paid from cash flow on the appropriate lines. Partnership and asset management fees should be shown as residual receipts payments unless documentation is provided showing that these fees are considered by other funders to be an operating expense.</t>
  </si>
  <si>
    <t>If capitalized partnership management, asset management, and/or investor service fee reserves are included in the budget, provide an explanation and third-party documentation justifying why the capitalized fees are required. Excessive and/or unnecessary reserves may indicate that the project does not demonstrate a need for the AHP award. The Bank, at its discretion, will determine whether the reserves are acceptable and appear necessary for project feasibility.</t>
  </si>
  <si>
    <t>Partnership and/or Asset Mgmt. Fee(s)</t>
  </si>
  <si>
    <t>(Source: RSMeans, The Gordian Group, Bank Portfolio)</t>
  </si>
  <si>
    <t>Note: Use cost estimates by ZIP code and city.</t>
  </si>
  <si>
    <t>Single-Family Homes</t>
  </si>
  <si>
    <t>Apartments before Boost</t>
  </si>
  <si>
    <t>Condos before Boost</t>
  </si>
  <si>
    <t>Single-Family Homes before Boost</t>
  </si>
  <si>
    <t>Townhomes before Boost</t>
  </si>
  <si>
    <t>AS</t>
  </si>
  <si>
    <t>GU</t>
  </si>
  <si>
    <t>CM</t>
  </si>
  <si>
    <t>PR</t>
  </si>
  <si>
    <t>TT</t>
  </si>
  <si>
    <t>VI</t>
  </si>
  <si>
    <t>Shelter</t>
  </si>
  <si>
    <t>Homeless or Emergency Shelter</t>
  </si>
  <si>
    <t>At Disbursement</t>
  </si>
  <si>
    <t>At Modification</t>
  </si>
  <si>
    <r>
      <t xml:space="preserve">Gross Building Square Footage </t>
    </r>
    <r>
      <rPr>
        <sz val="9"/>
        <rFont val="Arial"/>
        <family val="2"/>
      </rPr>
      <t>(excluding commercial space)</t>
    </r>
  </si>
  <si>
    <t>4%</t>
  </si>
  <si>
    <t>9%</t>
  </si>
  <si>
    <t>Resident Services</t>
  </si>
  <si>
    <r>
      <t>Debt Service</t>
    </r>
    <r>
      <rPr>
        <b/>
        <sz val="8"/>
        <rFont val="Arial"/>
        <family val="2"/>
      </rPr>
      <t xml:space="preserve"> </t>
    </r>
    <r>
      <rPr>
        <sz val="8"/>
        <rFont val="Arial"/>
        <family val="2"/>
      </rPr>
      <t>(Hard Debt Only-from S&amp;U Statement)</t>
    </r>
  </si>
  <si>
    <r>
      <t xml:space="preserve">Debt Service </t>
    </r>
    <r>
      <rPr>
        <sz val="8"/>
        <rFont val="Arial"/>
        <family val="2"/>
      </rPr>
      <t>(Hard Debt Only-from S&amp;U Statement)</t>
    </r>
  </si>
  <si>
    <t>For reference: Total construction hard costs</t>
  </si>
  <si>
    <r>
      <t>Construction costs per square foot compared to current</t>
    </r>
    <r>
      <rPr>
        <sz val="9"/>
        <color rgb="FFFF0000"/>
        <rFont val="Arial"/>
        <family val="2"/>
      </rPr>
      <t xml:space="preserve"> </t>
    </r>
    <r>
      <rPr>
        <sz val="9"/>
        <rFont val="Arial"/>
        <family val="2"/>
      </rPr>
      <t>Cost Estimate guidelines</t>
    </r>
  </si>
  <si>
    <t>Not less than $30</t>
  </si>
  <si>
    <t>For transitional housing, enter the number of projected households as the number of units. For emergency shelter units, select "Shelter" from the drop down menu under the Homeless or Emergency Shelter column.</t>
  </si>
  <si>
    <t>For disbursement with no prior project modification, select "At Application" to compare budget with project costs as submitted and approved at application. For projects with a prior modification or for initial monitoring review, select "At Modification" or "At Disbursement" to compare budget with project costs at modification or at disbursement.</t>
  </si>
  <si>
    <t>Provide comments for variances between "At Application"/"At Disbursement"/"At Modification" and "Project Not Complete"/"Project Complete".</t>
  </si>
  <si>
    <t>Under "At Application", "At Disbursement", or "At Modification," enter project permanent financing sources as submitted from the application or approved at a prior disbursement or modification.</t>
  </si>
  <si>
    <t xml:space="preserve">Indicate whether the project is financed with 4% or 9% tax credits and the sales price, if applicable. </t>
  </si>
  <si>
    <t>Under "At Application", enter project Year 1 income and operating expenses as submitted at application. For projects with a prior modification or disbursement, select "At Modification" or "At Disbursement" and fill out Year 1 income and operating expenses approved at that time.</t>
  </si>
  <si>
    <t xml:space="preserve">Deferred developer fees paid from residual receipt payments should not exceed the amount of the deferred developer fee source shown on the Sources of Funds worksheet. </t>
  </si>
  <si>
    <t>Under "At Application," enter project commercial income and expenses as submitted at application. If the project has a prior modification or disbursement, select "At Modification" or "At Disbursement" to compare the budget to what was approved at that time.</t>
  </si>
  <si>
    <t>Provide explanations for variances between "At Application"/"At Disbursement"/"At Modification" and "Year 1" estimates in the text box at the bottom of the worksheet.</t>
  </si>
  <si>
    <t>Under "Unit Income Targets (as % of AMI)", enter all current AMI targets other than 50% AMI, as well as AMI targets which were approved at application or at modification.</t>
  </si>
  <si>
    <t>Tax Credit Type</t>
  </si>
  <si>
    <t xml:space="preserve">To ensure consistent and reasonable cost assumptions, the per square foot construction cost should not be greater than the gross residential square footage cost estimates provided on the next tab. Calculation takes total construction costs (excluding land and soft costs), minus environmental remediation and hard cost contingency, divided by total residential square footage. Off-site improvements, environmental remediation, and hard cost contingency line items cannot be used to explain benchmark deviations.
For incomplete projects, compare the construction cost per square foot with the current benchmark. For completed projects, the Bank will rely on a project's third-party cost certification to validate final construction costs. For projects without a third-party cost certification at completion, the Bank will compare the project's construction cost per square foot with the benchmark in effect during the year of completion. </t>
  </si>
  <si>
    <t>Total Emergency Shelter Units</t>
  </si>
  <si>
    <t>Add "Nevada Targeted Fund" to header</t>
  </si>
  <si>
    <t>New version number (1.0)</t>
  </si>
  <si>
    <t>Update Op Cost PUPY benchmark per Targeted Fund guidelines</t>
  </si>
  <si>
    <t>Update management fee benchmark for just NV</t>
  </si>
  <si>
    <t>Related to above - make NV only State option</t>
  </si>
  <si>
    <t>Replace tab with 2023 Nevada RS Means numbers when available</t>
  </si>
  <si>
    <t>County dropdown confined to NV counties only</t>
  </si>
  <si>
    <t>Line 61, change "TCAC" to "Tax Credit"</t>
  </si>
  <si>
    <t>Line 30 &amp; 32, remove CA-related references</t>
  </si>
  <si>
    <t>Remove footnote referencing high cost CA areas</t>
  </si>
  <si>
    <t>New publish date when finalized.  (created from GF workbook v 5.5)</t>
  </si>
  <si>
    <t>AHP Nevada Targeted Fund Rental Disbursement and IM Financial Workbook</t>
  </si>
  <si>
    <t>AHP Nevada Targeted Fund Rental Project: Rent Roll &amp; Targeting</t>
  </si>
  <si>
    <t>AHP Nevada Targeted Fund Rental Projects: Rent Roll &amp; Targeting Summary</t>
  </si>
  <si>
    <t>AHP Nevada Targeted Fund Rental Projects: Development Budget - Comparison of Uses of Funds</t>
  </si>
  <si>
    <t>Tax Credit Application/Allocation/Monitoring Fees</t>
  </si>
  <si>
    <t>Add Variance $ and % calculations to Resident Services line</t>
  </si>
  <si>
    <t>AHP Nevada Targeted Fund Rental Projects: Development Budget - Comparison of Sources of Funds</t>
  </si>
  <si>
    <t>AHP Nevada Targeted Fund Rental Projects: Year 1 Operating Pro Forma Comparison</t>
  </si>
  <si>
    <t>Mandatory Debt Fee Payments</t>
  </si>
  <si>
    <t>AHP Nevada Targeted Fund Rental Projects: 15-Year Operating Pro Forma</t>
  </si>
  <si>
    <t xml:space="preserve">1. All expenses except for the Replacement Reserves, Mandatory Debt Fee Payments, and Debt Service trend upward. </t>
  </si>
  <si>
    <t>AHP Nevada Targeted Fund Rental Projects: 15-Year Commercial Operating Pro Forma</t>
  </si>
  <si>
    <t>AHP Nevada Targeted Fund Rental Projects: Benchmarks</t>
  </si>
  <si>
    <t>Year 1, 15 Year Pro Formas</t>
  </si>
  <si>
    <t>15-Year Op Pro Forma</t>
  </si>
  <si>
    <t>Flattened mandatory debt fee payments (line 32)</t>
  </si>
  <si>
    <t>StaudenS</t>
  </si>
  <si>
    <t>Update version number and date</t>
  </si>
  <si>
    <t>Rent Roll Summary</t>
  </si>
  <si>
    <t>Workbook Instructions and Notes</t>
  </si>
  <si>
    <t>Upadted "Rent Roll" sections 2 and 3 to reflect new dropdown option and inputting targeting from application, modification, or disbursement</t>
  </si>
  <si>
    <t>Note added on cell C4 to match Uses of Funds. "Please select from drop down menu"</t>
  </si>
  <si>
    <t>Under both "At Application," "At Modification," or "At Disbursement" and "Actual # of Units per Worksheet", enter the number of "Untargeted Units".</t>
  </si>
  <si>
    <t>AHP Benchmarks</t>
  </si>
  <si>
    <t>Operating Cost PUPY upper limit increased to $6,000</t>
  </si>
  <si>
    <t>15-Year Operating Pro Forma</t>
  </si>
  <si>
    <t>Mandatory debt fee payments updated to not trend and cells are locked</t>
  </si>
  <si>
    <t>Workbook Instructions and Notes and 15-Year Operating Pro Forma</t>
  </si>
  <si>
    <t xml:space="preserve">Under "At Application," "At Modification", or "At Disbursement," enter the number of units corresponding to each AMI target from the application or approved at a prior disbursement or modification. For disbursement with no prior project modification, select "At Application" to compare number of units as submitted and approved at application. For projects with a prior modification or for initial monitoring review, select "At Modification" or "At Disbursement" to compare number of units at modification or at disbursement.
</t>
  </si>
  <si>
    <t>Widened column B so text in rows 1-2 did not overlap (AHP Nevada was overlapping FHLBank San Francisco)</t>
  </si>
  <si>
    <t>Be sure to indicate all financing details, hard, soft, rates etc. "Conventional Loan 1" and "Conventional Loan 2" fully amortizes all debt. "Loan 3" can be altered to properly reflect simple interest or interest-only payments, including mandatory HCD debt payments.</t>
  </si>
  <si>
    <t>Garages included in the description for square footage</t>
  </si>
  <si>
    <t>Enter the project's gross building square footage which includes residential common areas, residential podium parking, and attached residential garages. Commercial square footage should be excluded.</t>
  </si>
  <si>
    <t xml:space="preserve">LAS VEGAS              </t>
  </si>
  <si>
    <t xml:space="preserve">ELY                    </t>
  </si>
  <si>
    <t xml:space="preserve">RENO                   </t>
  </si>
  <si>
    <t xml:space="preserve">CARSON CITY            </t>
  </si>
  <si>
    <t xml:space="preserve">ELKO                   </t>
  </si>
  <si>
    <t>Cost estimates updated for 2024</t>
  </si>
  <si>
    <t>Added note in cell Q11 to indicate what should be filled in that space</t>
  </si>
  <si>
    <t>The Workbook Instructions and Notes and 15-Year Operating Pro Forma updated to reflect identical trending language</t>
  </si>
  <si>
    <t>All expenses except for the Replacement Reserves, Mandatory Debt Fee Payments, and Debt Service trend upward. All unshaded cells may be edited.</t>
  </si>
  <si>
    <t>Unbolded Resident Services</t>
  </si>
  <si>
    <t>Subsidy per Unit Score</t>
  </si>
  <si>
    <t>Updated dropdown to include 2023 and 2024 and adjust the scoring factor per the IP</t>
  </si>
  <si>
    <t>Updated CCPSF Benchmark to read as "No" until the building type is input to the Uses of Funds tab</t>
  </si>
  <si>
    <t>Make At Application column (cell C4) a dropdown option to say "At Application, At Disbursement, At Modification," unlock cell, and changed cell fill to white to show the cell is editable</t>
  </si>
  <si>
    <t>Update formula in E47 Net Cash Flow to an if statement so values between 0 and -1 round to 0 so the benchmark deviation will not populate when the cash flow is negative due to rounding errors</t>
  </si>
  <si>
    <t>Update formula in Net Cash Flow to an if statement so values between 0 and -1 round to 0 so the benchmark deviation will not populate when the cash flow is negative due to rounding errors</t>
  </si>
  <si>
    <t>Confirm locked cells are correct and sheet has correct permissions</t>
  </si>
  <si>
    <t>DSCR Benchmark removed</t>
  </si>
  <si>
    <t>Cash Flow Benchmark removed</t>
  </si>
  <si>
    <t>Update with 2025 numbers</t>
  </si>
  <si>
    <t>Updated dropdown to include 2025, adjust the scoring factor per the IP, adjust the min and max subsidy per unit per IP
Updated IF statements to index match and completed calculations in hidden columns and rows</t>
  </si>
  <si>
    <t>Year 1 Operating Pro Forma Item 4. "Social service costs cannot be included as an operating expense. These costs should be shown on the Resident Services line." Removed and following items renumbered</t>
  </si>
  <si>
    <t>Added conditional formatting so that if the variance is +/-$100,000 and +/-25%, cells highlight yellow indicating a comment is needed</t>
  </si>
  <si>
    <t>Note added under Comment in columns G-J indicating "Highlighted cells require a detailed explanation for the line item variance. Please provide an explanation that helps us understand the change. Do not use "per final bid."</t>
  </si>
  <si>
    <r>
      <t xml:space="preserve">Comments
</t>
    </r>
    <r>
      <rPr>
        <sz val="9"/>
        <rFont val="Arial"/>
        <family val="2"/>
      </rPr>
      <t>Highlighted cells require a detailed explanation for the line item variance. Please provide an explanation that helps us understand the change. Do not use "per final bid."</t>
    </r>
  </si>
  <si>
    <t>Resident services moved to above the line (to line 37) and test DSCR line removed. Resident services are not included in operating cost per unit per year calculation. DSCR still calculates including resident services.</t>
  </si>
  <si>
    <t>Note on Capitalized Replacement Reserves moved to Capitalized Operating Reserves</t>
  </si>
  <si>
    <t>Benchmark language updated to align with IP
Remove "exceptions made if reserves required by funding agency" in Capitalized Replacement Reserves
Remove "and bad debt" from vacancy</t>
  </si>
  <si>
    <t>Vacancy rate: residential</t>
  </si>
  <si>
    <t>Vacancy rate: commercial</t>
  </si>
  <si>
    <r>
      <t xml:space="preserve">Total Expenses </t>
    </r>
    <r>
      <rPr>
        <sz val="9"/>
        <rFont val="Arial"/>
        <family val="2"/>
      </rPr>
      <t>(excluding Resident Services)</t>
    </r>
  </si>
  <si>
    <r>
      <t xml:space="preserve">Total Expenses </t>
    </r>
    <r>
      <rPr>
        <sz val="9"/>
        <rFont val="Arial"/>
        <family val="2"/>
      </rPr>
      <t>(including Resident Services)</t>
    </r>
  </si>
  <si>
    <t>Added Total Expenses (including Resident Services) line item that also calculates the total operating cost per unit</t>
  </si>
  <si>
    <t>Edit language in note in CCPSF "If your project exceeds the benchmark, third party  supporting documentation must be provided." to "If your project exceeds the benchmark, provide detailed explanation of unique project features that supports the deviation." and update cells referenced from 12 to 11.</t>
  </si>
  <si>
    <t>AHP Benchmarks Worksheet revise language "Supporting documentation from a third party is required for the Construction Cost per Square Foot, Capitalized Replacement Reserve, and Capitalized Operating Reserve benchmark deviations, and is preferred for all other benchmark deviations." to "Supporting documentation from a third party is required for the Capitalized Replacement Reserve and Capitalized Operating Reserve benchmark deviations."
Original Note - Provide detailed explanations and supporting documentation for all benchmark deviations (e.g. requirements of other funding sources). Except for interest rate assumptions, benchmark deviations are indicated by  “No” in Column E. Deviation explanations must be quantifiable in relation to the amount the benchmark is exceeded. Supporting documentation from a third party is required for the Capitalized Replacement Reserve and Capitalized Operating Reserve benchmark deviations.</t>
  </si>
  <si>
    <t>Provide detailed explanations for all benchmark deviations. Except for interest rate assumptions, benchmark deviations are indicated by  “No” in Column E. Supporting documentation from a third party is required for the Capitalized Replacement Reserve and Capitalized Operating Reserve benchmark deviations.</t>
  </si>
  <si>
    <t>ChanB</t>
  </si>
  <si>
    <t>Added Sources of Funds instructions to "8. The maximum amount of subsidy a project may apply for is 50% of the total development costs."</t>
  </si>
  <si>
    <t>Added subtract utility allowance if applicable in Targeting instructions</t>
  </si>
  <si>
    <r>
      <t xml:space="preserve">Added note on Targeting tab to "In the spaces on the right, enter the annual 50% (very-low) AMI, adjusted for family size, based on the HUD income limit guidelines. </t>
    </r>
    <r>
      <rPr>
        <i/>
        <sz val="10"/>
        <color theme="1"/>
        <rFont val="Arial"/>
        <family val="2"/>
      </rPr>
      <t>Tribal projects may use NAHASDA or other most applicable income limits.</t>
    </r>
    <r>
      <rPr>
        <sz val="10"/>
        <color theme="1"/>
        <rFont val="Arial"/>
        <family val="2"/>
      </rPr>
      <t>"</t>
    </r>
  </si>
  <si>
    <t>Updated "Project Based Rental Subsidy (Indicate "Yes" or "No")" to "Type of Rental Subsidy" and dropdown updated to include N/A, PBV, HCV, VASH, CoC, BC, Other</t>
  </si>
  <si>
    <t>Added utility allowance column</t>
  </si>
  <si>
    <t>Added common AMIs greater than 50%</t>
  </si>
  <si>
    <t>Sources of Funds</t>
  </si>
  <si>
    <t>Locked C5 and D5 to match the selection made in the Uses of Funds for both columns (C6 and D6)</t>
  </si>
  <si>
    <t>Locked C6 and D6 to match the selection made in the Uses of Funds for both columns (C6 and D6)</t>
  </si>
  <si>
    <t>Added 2 more residual reciepts lines</t>
  </si>
  <si>
    <t>Updated capitalized replacement reserve benchmark for new construction to equal one year of the project's anticipated annual replacement reserve contribution</t>
  </si>
  <si>
    <t>Updated language for capitalized replacement reserve benchmark for new construction to equal one year of the project's anticipated annual replacement reserve contribution and mirror language in the IP</t>
  </si>
  <si>
    <t>Removed Operating Cost per Unit per Year benchmark deviation and comment at bottom of worksheet - *SF Bay Area includes the following nine counties: San Francisco, Solano, Alameda, Napa, Sonoma, Marin, Contra Costa, San Mateo, and Santa Clara. LA Metro includes the following five counties: Los Angeles, Ventura, Orange, Riverside, and San Bernardino.</t>
  </si>
  <si>
    <t>Added 50% of the total development costs calculation Scoring Reference</t>
  </si>
  <si>
    <t>Updated developer fee limit to 17%</t>
  </si>
  <si>
    <t>Added scoring reference for calculation of hard cost per unit that feeds into substantial rehabilitation points</t>
  </si>
  <si>
    <t>Round management fee to 0 decimal places, round contingency to 1 decimal place, and round capitalized operating reserve to 0 decimal places</t>
  </si>
  <si>
    <t>Update with 2026 numbers</t>
  </si>
  <si>
    <t xml:space="preserve">Enter the current 50% (very-low) AMI, adjusted for family size, based on the HUD income limit guidelines. Tribal projects may use NAHASDA or other most applicable income limits. </t>
  </si>
  <si>
    <r>
      <t xml:space="preserve">Updated Rent Roll Worksheet instruction language to "1. Enter the current 50% (very-low) AMI, adjusted for family size, based on the HUD income limit guidelines. </t>
    </r>
    <r>
      <rPr>
        <i/>
        <sz val="10"/>
        <color theme="1"/>
        <rFont val="Arial"/>
        <family val="2"/>
      </rPr>
      <t>Tribal projects may use NAHASDA or other most applicable income limits.</t>
    </r>
    <r>
      <rPr>
        <sz val="10"/>
        <color theme="1"/>
        <rFont val="Arial"/>
        <family val="2"/>
      </rPr>
      <t>"</t>
    </r>
    <r>
      <rPr>
        <i/>
        <sz val="10"/>
        <color theme="1"/>
        <rFont val="Arial"/>
        <family val="2"/>
      </rPr>
      <t xml:space="preserve"> </t>
    </r>
  </si>
  <si>
    <t>The maximum amount of subsidy a project may receive is 50% of the total development costs.</t>
  </si>
  <si>
    <t>Enter the scheduled rent and rental subsidy for each type of unit, subtracting utility allowances if applicable. AHP guidelines require that the rent paid by each household (excluding utilities) not exceed 30% of the targeted income for the unit. The farthest column to the right shows if a unit passes or fails this “30% Rent Test.”</t>
  </si>
  <si>
    <t>PBV</t>
  </si>
  <si>
    <t>HCV</t>
  </si>
  <si>
    <t>VASH</t>
  </si>
  <si>
    <t>CoC</t>
  </si>
  <si>
    <t>BC</t>
  </si>
  <si>
    <t>Fail Explanations</t>
  </si>
  <si>
    <t>Contract Rent for Unit</t>
  </si>
  <si>
    <r>
      <t xml:space="preserve">Utility Allowance to be Subtracted 
</t>
    </r>
    <r>
      <rPr>
        <sz val="9"/>
        <rFont val="Arial"/>
        <family val="2"/>
      </rPr>
      <t>(if applicable)</t>
    </r>
  </si>
  <si>
    <t xml:space="preserve">Capitalized replacement reserves </t>
  </si>
  <si>
    <t>New Construction =</t>
  </si>
  <si>
    <t>Rehab =</t>
  </si>
  <si>
    <t>Variable</t>
  </si>
  <si>
    <t>Equal to one year of annualized replacement reserve contributions on new construction projects; variable on rehabilitation projects depending on age and condition of building.</t>
  </si>
  <si>
    <t>Arizona Projects:
Not greater than $60</t>
  </si>
  <si>
    <t>California Projects:
Not greater than $81</t>
  </si>
  <si>
    <t>Nevada Projects:
Not greater than $68</t>
  </si>
  <si>
    <t>Out of District Projects:
Not greater than $66</t>
  </si>
  <si>
    <t>Scoring Reference</t>
  </si>
  <si>
    <t>Construction hard costs per unit (excluding land costs, soft costs, and hard cost contingency)</t>
  </si>
  <si>
    <t>Not less than $25,000/unit to qualify for Substantial Rehabilitation of Vacant, Abandoned, or Substandard Buildings in Community Stability</t>
  </si>
  <si>
    <t>AHP as percentage of Total Development Costs - Cannot exceed 50%</t>
  </si>
  <si>
    <t>AHP subsidy cannot account for more than 50% of the total development costs.</t>
  </si>
  <si>
    <t>2026 Gross Residential Square Footage Cost Estimates</t>
  </si>
  <si>
    <t>Updated dropdown to include 2026.
Updated IF statements to index match and completed calculations in hidden columns and rows</t>
  </si>
  <si>
    <t>889</t>
  </si>
  <si>
    <t>890</t>
  </si>
  <si>
    <t>891</t>
  </si>
  <si>
    <t>893</t>
  </si>
  <si>
    <t>894</t>
  </si>
  <si>
    <t>895</t>
  </si>
  <si>
    <t>897</t>
  </si>
  <si>
    <t>898</t>
  </si>
  <si>
    <t>Updated developer fee limit to 15%</t>
  </si>
  <si>
    <t>Version 1.4 Updated 9/1/26</t>
  </si>
  <si>
    <r>
      <t>of total residential development costs (</t>
    </r>
    <r>
      <rPr>
        <b/>
        <sz val="9"/>
        <rFont val="Arial"/>
        <family val="2"/>
      </rPr>
      <t>excluding developer fee and all capitalized reserves</t>
    </r>
    <r>
      <rPr>
        <sz val="9"/>
        <rFont val="Arial"/>
        <family val="2"/>
      </rPr>
      <t>) or an amount approved by the Nevada Housing Division in connection with another project funding source.</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</si>
</sst>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4">
    <numFmt numFmtId="5" formatCode="&quot;$&quot;#,##0_);\(&quot;$&quot;#,##0\)"/>
    <numFmt numFmtId="6" formatCode="&quot;$&quot;#,##0_);[Red]\(&quot;$&quot;#,##0\)"/>
    <numFmt numFmtId="7" formatCode="&quot;$&quot;#,##0.00_);\(&quot;$&quot;#,##0.00\)"/>
    <numFmt numFmtId="8" formatCode="&quot;$&quot;#,##0.00_);[Red]\(&quot;$&quot;#,##0.00\)"/>
    <numFmt numFmtId="42" formatCode="_(&quot;$&quot;* #,##0_);_(&quot;$&quot;* \(#,##0\);_(&quot;$&quot;* &quot;-&quot;_);_(@_)"/>
    <numFmt numFmtId="41" formatCode="_(* #,##0_);_(* \(#,##0\);_(* &quot;-&quot;_);_(@_)"/>
    <numFmt numFmtId="44" formatCode="_(&quot;$&quot;* #,##0.00_);_(&quot;$&quot;* \(#,##0.00\);_(&quot;$&quot;* &quot;-&quot;??_);_(@_)"/>
    <numFmt numFmtId="43" formatCode="_(* #,##0.00_);_(* \(#,##0.00\);_(* &quot;-&quot;??_);_(@_)"/>
    <numFmt numFmtId="164" formatCode="_(* #,##0_);_(* \(#,##0\);_(* &quot;-&quot;??_);_(@_)"/>
    <numFmt numFmtId="165" formatCode="0.0%"/>
    <numFmt numFmtId="166" formatCode="#,##0.0_);\(#,##0.0\)"/>
    <numFmt numFmtId="167" formatCode="_(* #,##0.000_);_(* \(#,##0.000\);_(* &quot;-&quot;??_);_(@_)"/>
    <numFmt numFmtId="168" formatCode="0.0"/>
    <numFmt numFmtId="169" formatCode="_(&quot;$&quot;* #,##0_);_(&quot;$&quot;* \(#,##0\);_(&quot;$&quot;* &quot;-&quot;??_);_(@_)"/>
    <numFmt numFmtId="170" formatCode="mmmm\ d\,\ yyyy"/>
    <numFmt numFmtId="171" formatCode="mm/dd/yy;@"/>
    <numFmt numFmtId="172" formatCode="&quot;$&quot;#,##0.00"/>
    <numFmt numFmtId="173" formatCode="&quot;$&quot;#,##0"/>
    <numFmt numFmtId="174" formatCode="General_)"/>
    <numFmt numFmtId="175" formatCode="_(* #,##0.000000_);_(* \(#,##0.000000\);_(* &quot;-&quot;??_);_(@_)"/>
    <numFmt numFmtId="176" formatCode="_([$$-409]* #,##0_);_([$$-409]* \(#,##0\);_([$$-409]* &quot;-&quot;??_);_(@_)"/>
    <numFmt numFmtId="177" formatCode="0,000"/>
    <numFmt numFmtId="178" formatCode="0;\-0;;@"/>
    <numFmt numFmtId="179" formatCode="#,##0.000000_);\(#,##0.000000\)"/>
  </numFmts>
  <fonts count="78" x14ac:knownFonts="1">
    <font>
      <sz val="10"/>
      <name val="Arial"/>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b/>
      <sz val="10"/>
      <name val="Arial"/>
      <family val="2"/>
    </font>
    <font>
      <sz val="10"/>
      <name val="Arial"/>
      <family val="2"/>
    </font>
    <font>
      <sz val="8"/>
      <name val="Arial"/>
      <family val="2"/>
    </font>
    <font>
      <b/>
      <sz val="8"/>
      <name val="Arial"/>
      <family val="2"/>
    </font>
    <font>
      <sz val="9"/>
      <name val="Arial"/>
      <family val="2"/>
    </font>
    <font>
      <b/>
      <sz val="9"/>
      <name val="Arial"/>
      <family val="2"/>
    </font>
    <font>
      <b/>
      <sz val="9"/>
      <color indexed="8"/>
      <name val="Arial"/>
      <family val="2"/>
    </font>
    <font>
      <b/>
      <i/>
      <sz val="9"/>
      <name val="Arial"/>
      <family val="2"/>
    </font>
    <font>
      <sz val="9"/>
      <color indexed="10"/>
      <name val="Arial"/>
      <family val="2"/>
    </font>
    <font>
      <sz val="9"/>
      <color indexed="8"/>
      <name val="Arial"/>
      <family val="2"/>
    </font>
    <font>
      <b/>
      <sz val="10"/>
      <name val="Arial"/>
      <family val="2"/>
    </font>
    <font>
      <sz val="10"/>
      <name val="Arial"/>
      <family val="2"/>
    </font>
    <font>
      <sz val="10"/>
      <color indexed="12"/>
      <name val="Arial"/>
      <family val="2"/>
    </font>
    <font>
      <b/>
      <sz val="10"/>
      <color indexed="12"/>
      <name val="Arial"/>
      <family val="2"/>
    </font>
    <font>
      <sz val="9"/>
      <color indexed="12"/>
      <name val="Arial"/>
      <family val="2"/>
    </font>
    <font>
      <sz val="8"/>
      <name val="Arial"/>
      <family val="2"/>
    </font>
    <font>
      <b/>
      <sz val="14"/>
      <name val="Arial"/>
      <family val="2"/>
    </font>
    <font>
      <b/>
      <sz val="11"/>
      <color indexed="8"/>
      <name val="Arial"/>
      <family val="2"/>
    </font>
    <font>
      <b/>
      <sz val="14"/>
      <color indexed="8"/>
      <name val="Arial"/>
      <family val="2"/>
    </font>
    <font>
      <b/>
      <sz val="9"/>
      <color indexed="10"/>
      <name val="Arial"/>
      <family val="2"/>
    </font>
    <font>
      <sz val="9"/>
      <name val="Arial"/>
      <family val="2"/>
    </font>
    <font>
      <sz val="10"/>
      <color indexed="12"/>
      <name val="Arial"/>
      <family val="2"/>
    </font>
    <font>
      <sz val="10"/>
      <name val="Arial"/>
      <family val="2"/>
    </font>
    <font>
      <sz val="10"/>
      <color indexed="8"/>
      <name val="ARIAL"/>
      <family val="2"/>
    </font>
    <font>
      <b/>
      <i/>
      <sz val="12"/>
      <name val="Arial"/>
      <family val="2"/>
    </font>
    <font>
      <b/>
      <sz val="10"/>
      <color indexed="39"/>
      <name val="Arial"/>
      <family val="2"/>
    </font>
    <font>
      <i/>
      <sz val="12"/>
      <name val="Arial"/>
      <family val="2"/>
    </font>
    <font>
      <u/>
      <sz val="9"/>
      <name val="Arial"/>
      <family val="2"/>
    </font>
    <font>
      <sz val="9"/>
      <color indexed="10"/>
      <name val="Arial"/>
      <family val="2"/>
    </font>
    <font>
      <sz val="10"/>
      <name val="Helv"/>
    </font>
    <font>
      <sz val="11"/>
      <name val="Arial"/>
      <family val="2"/>
    </font>
    <font>
      <sz val="11"/>
      <name val="Arial"/>
      <family val="2"/>
    </font>
    <font>
      <sz val="10"/>
      <color indexed="8"/>
      <name val="ARIAL"/>
      <family val="2"/>
    </font>
    <font>
      <b/>
      <sz val="9"/>
      <color indexed="8"/>
      <name val="Arial"/>
      <family val="2"/>
    </font>
    <font>
      <sz val="10"/>
      <color indexed="81"/>
      <name val="Arial"/>
      <family val="2"/>
    </font>
    <font>
      <sz val="11"/>
      <color indexed="81"/>
      <name val="Arial"/>
      <family val="2"/>
    </font>
    <font>
      <sz val="11"/>
      <color indexed="81"/>
      <name val="Tahoma"/>
      <family val="2"/>
    </font>
    <font>
      <vertAlign val="superscript"/>
      <sz val="9"/>
      <name val="Arial"/>
      <family val="2"/>
    </font>
    <font>
      <b/>
      <sz val="8"/>
      <color indexed="8"/>
      <name val="Arial"/>
      <family val="2"/>
    </font>
    <font>
      <sz val="9"/>
      <color indexed="81"/>
      <name val="Tahoma"/>
      <family val="2"/>
    </font>
    <font>
      <sz val="10"/>
      <color indexed="10"/>
      <name val="Arial"/>
      <family val="2"/>
    </font>
    <font>
      <b/>
      <sz val="12"/>
      <color indexed="8"/>
      <name val="Arial"/>
      <family val="2"/>
    </font>
    <font>
      <sz val="12"/>
      <color indexed="8"/>
      <name val="Arial"/>
      <family val="2"/>
    </font>
    <font>
      <b/>
      <sz val="10"/>
      <color indexed="8"/>
      <name val="Arial"/>
      <family val="2"/>
    </font>
    <font>
      <sz val="8"/>
      <color indexed="8"/>
      <name val="Arial"/>
      <family val="2"/>
    </font>
    <font>
      <b/>
      <i/>
      <sz val="9"/>
      <color indexed="8"/>
      <name val="Arial"/>
      <family val="2"/>
    </font>
    <font>
      <sz val="9"/>
      <color rgb="FFFF0000"/>
      <name val="Arial"/>
      <family val="2"/>
    </font>
    <font>
      <sz val="9"/>
      <color theme="1"/>
      <name val="Arial"/>
      <family val="2"/>
    </font>
    <font>
      <b/>
      <sz val="9"/>
      <color theme="1"/>
      <name val="Arial"/>
      <family val="2"/>
    </font>
    <font>
      <b/>
      <sz val="11"/>
      <color rgb="FFFFFFFF"/>
      <name val="Arial"/>
      <family val="2"/>
    </font>
    <font>
      <sz val="10"/>
      <color rgb="FFFFFFFF"/>
      <name val="Arial"/>
      <family val="2"/>
    </font>
    <font>
      <sz val="10"/>
      <color rgb="FF000000"/>
      <name val="Arial"/>
      <family val="2"/>
    </font>
    <font>
      <sz val="11"/>
      <color rgb="FFFF0000"/>
      <name val="Calibri"/>
      <family val="2"/>
      <scheme val="minor"/>
    </font>
    <font>
      <b/>
      <sz val="11"/>
      <color theme="1"/>
      <name val="Calibri"/>
      <family val="2"/>
      <scheme val="minor"/>
    </font>
    <font>
      <b/>
      <sz val="16"/>
      <color theme="1"/>
      <name val="Calibri"/>
      <family val="2"/>
      <scheme val="minor"/>
    </font>
    <font>
      <sz val="10"/>
      <name val="Segoe UI Symbol"/>
      <family val="2"/>
    </font>
    <font>
      <sz val="8"/>
      <color theme="0"/>
      <name val="Arial"/>
      <family val="2"/>
    </font>
    <font>
      <sz val="10"/>
      <color theme="1"/>
      <name val="Arial"/>
      <family val="2"/>
    </font>
    <font>
      <b/>
      <sz val="9"/>
      <color indexed="81"/>
      <name val="Tahoma"/>
      <family val="2"/>
    </font>
    <font>
      <sz val="11"/>
      <name val="Calibri"/>
      <family val="2"/>
      <scheme val="minor"/>
    </font>
    <font>
      <i/>
      <sz val="10"/>
      <color theme="1"/>
      <name val="Arial"/>
      <family val="2"/>
    </font>
  </fonts>
  <fills count="11">
    <fill>
      <patternFill patternType="none"/>
    </fill>
    <fill>
      <patternFill patternType="gray125"/>
    </fill>
    <fill>
      <patternFill patternType="solid">
        <fgColor indexed="42"/>
        <bgColor indexed="64"/>
      </patternFill>
    </fill>
    <fill>
      <patternFill patternType="solid">
        <fgColor indexed="9"/>
        <bgColor indexed="64"/>
      </patternFill>
    </fill>
    <fill>
      <patternFill patternType="solid">
        <fgColor indexed="46"/>
        <bgColor indexed="64"/>
      </patternFill>
    </fill>
    <fill>
      <patternFill patternType="solid">
        <fgColor indexed="44"/>
        <bgColor indexed="64"/>
      </patternFill>
    </fill>
    <fill>
      <patternFill patternType="solid">
        <fgColor theme="0"/>
        <bgColor indexed="64"/>
      </patternFill>
    </fill>
    <fill>
      <patternFill patternType="solid">
        <fgColor rgb="FFCCFFCC"/>
        <bgColor indexed="64"/>
      </patternFill>
    </fill>
    <fill>
      <patternFill patternType="solid">
        <fgColor rgb="FF17375D"/>
        <bgColor rgb="FF000000"/>
      </patternFill>
    </fill>
    <fill>
      <patternFill patternType="solid">
        <fgColor theme="4" tint="0.39997558519241921"/>
        <bgColor indexed="64"/>
      </patternFill>
    </fill>
    <fill>
      <patternFill patternType="solid">
        <fgColor theme="2"/>
        <bgColor indexed="64"/>
      </patternFill>
    </fill>
  </fills>
  <borders count="23">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right style="thin">
        <color indexed="64"/>
      </right>
      <top/>
      <bottom style="thin">
        <color indexed="64"/>
      </bottom>
      <diagonal/>
    </border>
    <border>
      <left/>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top/>
      <bottom style="thin">
        <color indexed="64"/>
      </bottom>
      <diagonal/>
    </border>
    <border>
      <left style="thin">
        <color indexed="64"/>
      </left>
      <right style="thin">
        <color indexed="64"/>
      </right>
      <top/>
      <bottom/>
      <diagonal/>
    </border>
    <border>
      <left style="thin">
        <color indexed="64"/>
      </left>
      <right/>
      <top/>
      <bottom/>
      <diagonal/>
    </border>
    <border>
      <left/>
      <right style="thin">
        <color indexed="64"/>
      </right>
      <top style="thin">
        <color indexed="64"/>
      </top>
      <bottom style="thin">
        <color indexed="64"/>
      </bottom>
      <diagonal/>
    </border>
    <border>
      <left/>
      <right/>
      <top style="thin">
        <color indexed="64"/>
      </top>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bottom style="thin">
        <color indexed="64"/>
      </bottom>
      <diagonal/>
    </border>
    <border>
      <left style="medium">
        <color indexed="64"/>
      </left>
      <right style="medium">
        <color indexed="64"/>
      </right>
      <top/>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diagonal/>
    </border>
    <border>
      <left style="medium">
        <color indexed="64"/>
      </left>
      <right style="medium">
        <color indexed="64"/>
      </right>
      <top style="thin">
        <color indexed="64"/>
      </top>
      <bottom style="medium">
        <color indexed="64"/>
      </bottom>
      <diagonal/>
    </border>
    <border>
      <left/>
      <right style="thin">
        <color indexed="64"/>
      </right>
      <top style="thin">
        <color indexed="64"/>
      </top>
      <bottom/>
      <diagonal/>
    </border>
    <border>
      <left/>
      <right style="thin">
        <color indexed="64"/>
      </right>
      <top/>
      <bottom/>
      <diagonal/>
    </border>
    <border>
      <left style="medium">
        <color indexed="64"/>
      </left>
      <right style="thin">
        <color indexed="64"/>
      </right>
      <top style="thin">
        <color indexed="64"/>
      </top>
      <bottom style="thin">
        <color indexed="64"/>
      </bottom>
      <diagonal/>
    </border>
  </borders>
  <cellStyleXfs count="13">
    <xf numFmtId="0" fontId="0" fillId="0" borderId="0"/>
    <xf numFmtId="43" fontId="18" fillId="0" borderId="0" applyFont="0" applyFill="0" applyBorder="0" applyAlignment="0" applyProtection="0"/>
    <xf numFmtId="44" fontId="18" fillId="0" borderId="0" applyFont="0" applyFill="0" applyBorder="0" applyAlignment="0" applyProtection="0"/>
    <xf numFmtId="0" fontId="18" fillId="0" borderId="0"/>
    <xf numFmtId="0" fontId="18" fillId="0" borderId="0"/>
    <xf numFmtId="0" fontId="18" fillId="0" borderId="0"/>
    <xf numFmtId="37" fontId="46" fillId="0" borderId="0"/>
    <xf numFmtId="9" fontId="18" fillId="0" borderId="0" applyFont="0" applyFill="0" applyBorder="0" applyAlignment="0" applyProtection="0"/>
    <xf numFmtId="0" fontId="16" fillId="0" borderId="0"/>
    <xf numFmtId="0" fontId="16" fillId="0" borderId="0"/>
    <xf numFmtId="0" fontId="16" fillId="0" borderId="0"/>
    <xf numFmtId="37" fontId="46" fillId="0" borderId="0"/>
    <xf numFmtId="0" fontId="18" fillId="0" borderId="0"/>
  </cellStyleXfs>
  <cellXfs count="904">
    <xf numFmtId="0" fontId="0" fillId="0" borderId="0" xfId="0"/>
    <xf numFmtId="164" fontId="28" fillId="0" borderId="0" xfId="1" applyNumberFormat="1" applyFont="1" applyProtection="1"/>
    <xf numFmtId="164" fontId="26" fillId="2" borderId="1" xfId="1" applyNumberFormat="1" applyFont="1" applyFill="1" applyBorder="1" applyProtection="1"/>
    <xf numFmtId="164" fontId="23" fillId="2" borderId="1" xfId="0" applyNumberFormat="1" applyFont="1" applyFill="1" applyBorder="1"/>
    <xf numFmtId="43" fontId="23" fillId="2" borderId="1" xfId="0" applyNumberFormat="1" applyFont="1" applyFill="1" applyBorder="1"/>
    <xf numFmtId="164" fontId="23" fillId="2" borderId="1" xfId="1" applyNumberFormat="1" applyFont="1" applyFill="1" applyBorder="1" applyProtection="1"/>
    <xf numFmtId="0" fontId="28" fillId="0" borderId="0" xfId="0" applyFont="1"/>
    <xf numFmtId="0" fontId="29" fillId="0" borderId="0" xfId="0" applyFont="1"/>
    <xf numFmtId="9" fontId="28" fillId="0" borderId="0" xfId="0" applyNumberFormat="1" applyFont="1"/>
    <xf numFmtId="164" fontId="26" fillId="3" borderId="1" xfId="1" applyNumberFormat="1" applyFont="1" applyFill="1" applyBorder="1" applyProtection="1">
      <protection locked="0"/>
    </xf>
    <xf numFmtId="0" fontId="18" fillId="0" borderId="0" xfId="5"/>
    <xf numFmtId="0" fontId="25" fillId="0" borderId="0" xfId="0" applyFont="1"/>
    <xf numFmtId="169" fontId="0" fillId="0" borderId="0" xfId="2" applyNumberFormat="1" applyFont="1" applyFill="1" applyBorder="1" applyAlignment="1" applyProtection="1"/>
    <xf numFmtId="169" fontId="17" fillId="0" borderId="0" xfId="2" applyNumberFormat="1" applyFont="1" applyFill="1" applyBorder="1" applyAlignment="1" applyProtection="1"/>
    <xf numFmtId="169" fontId="18" fillId="0" borderId="0" xfId="2" applyNumberFormat="1" applyFont="1" applyFill="1" applyBorder="1" applyAlignment="1" applyProtection="1"/>
    <xf numFmtId="44" fontId="18" fillId="0" borderId="0" xfId="1" applyNumberFormat="1" applyFont="1" applyFill="1" applyBorder="1" applyAlignment="1" applyProtection="1">
      <alignment horizontal="left" indent="2"/>
    </xf>
    <xf numFmtId="10" fontId="0" fillId="0" borderId="0" xfId="7" applyNumberFormat="1" applyFont="1" applyFill="1" applyBorder="1" applyAlignment="1" applyProtection="1"/>
    <xf numFmtId="166" fontId="21" fillId="0" borderId="0" xfId="0" applyNumberFormat="1" applyFont="1"/>
    <xf numFmtId="37" fontId="21" fillId="0" borderId="0" xfId="0" applyNumberFormat="1" applyFont="1"/>
    <xf numFmtId="9" fontId="21" fillId="0" borderId="0" xfId="0" applyNumberFormat="1" applyFont="1"/>
    <xf numFmtId="9" fontId="25" fillId="0" borderId="0" xfId="0" applyNumberFormat="1" applyFont="1"/>
    <xf numFmtId="37" fontId="21" fillId="0" borderId="0" xfId="0" applyNumberFormat="1" applyFont="1" applyAlignment="1">
      <alignment horizontal="right"/>
    </xf>
    <xf numFmtId="9" fontId="21" fillId="2" borderId="1" xfId="0" applyNumberFormat="1" applyFont="1" applyFill="1" applyBorder="1"/>
    <xf numFmtId="164" fontId="21" fillId="2" borderId="2" xfId="1" applyNumberFormat="1" applyFont="1" applyFill="1" applyBorder="1" applyProtection="1"/>
    <xf numFmtId="164" fontId="21" fillId="2" borderId="1" xfId="1" applyNumberFormat="1" applyFont="1" applyFill="1" applyBorder="1" applyProtection="1"/>
    <xf numFmtId="9" fontId="21" fillId="2" borderId="1" xfId="7" applyFont="1" applyFill="1" applyBorder="1" applyAlignment="1" applyProtection="1">
      <alignment horizontal="center"/>
    </xf>
    <xf numFmtId="164" fontId="21" fillId="2" borderId="1" xfId="1" applyNumberFormat="1" applyFont="1" applyFill="1" applyBorder="1" applyAlignment="1" applyProtection="1">
      <alignment horizontal="center"/>
    </xf>
    <xf numFmtId="43" fontId="21" fillId="2" borderId="1" xfId="1" applyFont="1" applyFill="1" applyBorder="1" applyAlignment="1" applyProtection="1">
      <alignment horizontal="center"/>
    </xf>
    <xf numFmtId="1" fontId="21" fillId="2" borderId="1" xfId="0" applyNumberFormat="1" applyFont="1" applyFill="1" applyBorder="1"/>
    <xf numFmtId="0" fontId="22" fillId="0" borderId="0" xfId="0" applyFont="1" applyAlignment="1">
      <alignment vertical="center"/>
    </xf>
    <xf numFmtId="43" fontId="37" fillId="0" borderId="0" xfId="1" applyFont="1" applyFill="1" applyBorder="1" applyAlignment="1" applyProtection="1">
      <alignment horizontal="center" vertical="center"/>
    </xf>
    <xf numFmtId="169" fontId="29" fillId="0" borderId="0" xfId="2" applyNumberFormat="1" applyFont="1" applyFill="1" applyBorder="1" applyAlignment="1" applyProtection="1">
      <protection locked="0"/>
    </xf>
    <xf numFmtId="164" fontId="22" fillId="2" borderId="1" xfId="1" applyNumberFormat="1" applyFont="1" applyFill="1" applyBorder="1" applyProtection="1"/>
    <xf numFmtId="0" fontId="38" fillId="0" borderId="0" xfId="0" applyFont="1" applyAlignment="1">
      <alignment vertical="center"/>
    </xf>
    <xf numFmtId="164" fontId="26" fillId="0" borderId="1" xfId="1" applyNumberFormat="1" applyFont="1" applyFill="1" applyBorder="1" applyProtection="1">
      <protection locked="0"/>
    </xf>
    <xf numFmtId="164" fontId="23" fillId="0" borderId="1" xfId="0" applyNumberFormat="1" applyFont="1" applyBorder="1" applyProtection="1">
      <protection locked="0"/>
    </xf>
    <xf numFmtId="0" fontId="0" fillId="0" borderId="0" xfId="0" applyAlignment="1">
      <alignment horizontal="left" vertical="center"/>
    </xf>
    <xf numFmtId="0" fontId="23" fillId="2" borderId="3" xfId="0" applyFont="1" applyFill="1" applyBorder="1" applyAlignment="1">
      <alignment horizontal="center" vertical="center" wrapText="1"/>
    </xf>
    <xf numFmtId="0" fontId="23" fillId="2" borderId="4" xfId="0" applyFont="1" applyFill="1" applyBorder="1" applyAlignment="1">
      <alignment horizontal="center" vertical="center" wrapText="1"/>
    </xf>
    <xf numFmtId="0" fontId="21" fillId="2" borderId="1" xfId="0" applyFont="1" applyFill="1" applyBorder="1" applyAlignment="1">
      <alignment horizontal="left" vertical="center"/>
    </xf>
    <xf numFmtId="0" fontId="0" fillId="2" borderId="5" xfId="0" applyFill="1" applyBorder="1"/>
    <xf numFmtId="0" fontId="22" fillId="2" borderId="1" xfId="0" applyFont="1" applyFill="1" applyBorder="1" applyAlignment="1">
      <alignment horizontal="left" vertical="center"/>
    </xf>
    <xf numFmtId="9" fontId="25" fillId="2" borderId="1" xfId="0" applyNumberFormat="1" applyFont="1" applyFill="1" applyBorder="1" applyAlignment="1">
      <alignment horizontal="center"/>
    </xf>
    <xf numFmtId="164" fontId="21" fillId="2" borderId="1" xfId="1" applyNumberFormat="1" applyFont="1" applyFill="1" applyBorder="1" applyAlignment="1" applyProtection="1">
      <alignment horizontal="right"/>
    </xf>
    <xf numFmtId="0" fontId="25" fillId="2" borderId="1" xfId="0" applyFont="1" applyFill="1" applyBorder="1" applyAlignment="1">
      <alignment horizontal="center"/>
    </xf>
    <xf numFmtId="164" fontId="21" fillId="0" borderId="1" xfId="1" applyNumberFormat="1" applyFont="1" applyBorder="1" applyProtection="1">
      <protection locked="0"/>
    </xf>
    <xf numFmtId="0" fontId="21" fillId="0" borderId="1" xfId="0" applyFont="1" applyBorder="1" applyAlignment="1" applyProtection="1">
      <alignment horizontal="center"/>
      <protection locked="0"/>
    </xf>
    <xf numFmtId="37" fontId="21" fillId="0" borderId="1" xfId="0" applyNumberFormat="1" applyFont="1" applyBorder="1" applyProtection="1">
      <protection locked="0"/>
    </xf>
    <xf numFmtId="164" fontId="37" fillId="0" borderId="1" xfId="1" applyNumberFormat="1" applyFont="1" applyBorder="1" applyProtection="1">
      <protection locked="0"/>
    </xf>
    <xf numFmtId="164" fontId="37" fillId="2" borderId="1" xfId="1" applyNumberFormat="1" applyFont="1" applyFill="1" applyBorder="1" applyProtection="1"/>
    <xf numFmtId="0" fontId="39" fillId="0" borderId="0" xfId="0" applyFont="1"/>
    <xf numFmtId="169" fontId="39" fillId="0" borderId="0" xfId="2" applyNumberFormat="1" applyFont="1" applyProtection="1"/>
    <xf numFmtId="9" fontId="21" fillId="0" borderId="1" xfId="7" applyFont="1" applyBorder="1" applyAlignment="1" applyProtection="1">
      <alignment horizontal="center"/>
      <protection locked="0"/>
    </xf>
    <xf numFmtId="0" fontId="22" fillId="2" borderId="1" xfId="5" applyFont="1" applyFill="1" applyBorder="1" applyAlignment="1">
      <alignment horizontal="left" vertical="center" wrapText="1"/>
    </xf>
    <xf numFmtId="0" fontId="22" fillId="2" borderId="1" xfId="5" applyFont="1" applyFill="1" applyBorder="1" applyAlignment="1">
      <alignment horizontal="left"/>
    </xf>
    <xf numFmtId="37" fontId="21" fillId="2" borderId="1" xfId="5" applyNumberFormat="1" applyFont="1" applyFill="1" applyBorder="1" applyAlignment="1">
      <alignment horizontal="left" vertical="center" wrapText="1"/>
    </xf>
    <xf numFmtId="0" fontId="21" fillId="2" borderId="1" xfId="0" applyFont="1" applyFill="1" applyBorder="1"/>
    <xf numFmtId="10" fontId="22" fillId="2" borderId="1" xfId="7" applyNumberFormat="1" applyFont="1" applyFill="1" applyBorder="1" applyProtection="1"/>
    <xf numFmtId="0" fontId="22" fillId="2" borderId="1" xfId="0" applyFont="1" applyFill="1" applyBorder="1" applyAlignment="1">
      <alignment vertical="center"/>
    </xf>
    <xf numFmtId="0" fontId="21" fillId="2" borderId="6" xfId="0" applyFont="1" applyFill="1" applyBorder="1"/>
    <xf numFmtId="0" fontId="22" fillId="2" borderId="1" xfId="0" applyFont="1" applyFill="1" applyBorder="1" applyAlignment="1">
      <alignment horizontal="left" indent="1"/>
    </xf>
    <xf numFmtId="0" fontId="22" fillId="2" borderId="6" xfId="0" applyFont="1" applyFill="1" applyBorder="1" applyAlignment="1">
      <alignment horizontal="left" indent="1"/>
    </xf>
    <xf numFmtId="0" fontId="21" fillId="0" borderId="0" xfId="0" applyFont="1"/>
    <xf numFmtId="164" fontId="22" fillId="2" borderId="6" xfId="1" applyNumberFormat="1" applyFont="1" applyFill="1" applyBorder="1" applyProtection="1"/>
    <xf numFmtId="164" fontId="26" fillId="2" borderId="7" xfId="1" applyNumberFormat="1" applyFont="1" applyFill="1" applyBorder="1" applyProtection="1"/>
    <xf numFmtId="0" fontId="19" fillId="0" borderId="0" xfId="0" applyFont="1"/>
    <xf numFmtId="0" fontId="22" fillId="2" borderId="6" xfId="0" applyFont="1" applyFill="1" applyBorder="1" applyAlignment="1">
      <alignment vertical="center"/>
    </xf>
    <xf numFmtId="164" fontId="22" fillId="2" borderId="2" xfId="0" applyNumberFormat="1" applyFont="1" applyFill="1" applyBorder="1"/>
    <xf numFmtId="0" fontId="24" fillId="0" borderId="0" xfId="0" applyFont="1" applyAlignment="1">
      <alignment horizontal="centerContinuous"/>
    </xf>
    <xf numFmtId="170" fontId="22" fillId="0" borderId="0" xfId="1" applyNumberFormat="1" applyFont="1" applyAlignment="1" applyProtection="1">
      <alignment horizontal="left"/>
    </xf>
    <xf numFmtId="43" fontId="21" fillId="0" borderId="0" xfId="1" applyFont="1" applyProtection="1"/>
    <xf numFmtId="168" fontId="21" fillId="0" borderId="0" xfId="1" applyNumberFormat="1" applyFont="1" applyBorder="1" applyProtection="1"/>
    <xf numFmtId="168" fontId="21" fillId="0" borderId="0" xfId="1" applyNumberFormat="1" applyFont="1" applyProtection="1"/>
    <xf numFmtId="168" fontId="19" fillId="0" borderId="0" xfId="1" applyNumberFormat="1" applyFont="1" applyProtection="1"/>
    <xf numFmtId="0" fontId="40" fillId="0" borderId="0" xfId="0" applyFont="1"/>
    <xf numFmtId="0" fontId="22" fillId="0" borderId="0" xfId="0" applyFont="1" applyAlignment="1">
      <alignment horizontal="right"/>
    </xf>
    <xf numFmtId="164" fontId="21" fillId="0" borderId="0" xfId="1" applyNumberFormat="1" applyFont="1" applyFill="1" applyBorder="1" applyProtection="1"/>
    <xf numFmtId="0" fontId="24" fillId="0" borderId="0" xfId="0" applyFont="1"/>
    <xf numFmtId="0" fontId="41" fillId="0" borderId="0" xfId="0" applyFont="1"/>
    <xf numFmtId="164" fontId="27" fillId="0" borderId="0" xfId="1" applyNumberFormat="1" applyFont="1" applyBorder="1" applyAlignment="1" applyProtection="1">
      <alignment horizontal="left"/>
    </xf>
    <xf numFmtId="164" fontId="21" fillId="0" borderId="0" xfId="0" applyNumberFormat="1" applyFont="1"/>
    <xf numFmtId="164" fontId="22" fillId="0" borderId="0" xfId="1" applyNumberFormat="1" applyFont="1" applyBorder="1" applyProtection="1"/>
    <xf numFmtId="0" fontId="20" fillId="0" borderId="0" xfId="0" applyFont="1"/>
    <xf numFmtId="6" fontId="19" fillId="0" borderId="0" xfId="0" applyNumberFormat="1" applyFont="1"/>
    <xf numFmtId="0" fontId="43" fillId="0" borderId="0" xfId="0" applyFont="1"/>
    <xf numFmtId="0" fontId="19" fillId="0" borderId="0" xfId="0" applyFont="1" applyAlignment="1">
      <alignment horizontal="left"/>
    </xf>
    <xf numFmtId="164" fontId="22" fillId="2" borderId="1" xfId="0" applyNumberFormat="1" applyFont="1" applyFill="1" applyBorder="1"/>
    <xf numFmtId="164" fontId="22" fillId="0" borderId="0" xfId="0" applyNumberFormat="1" applyFont="1"/>
    <xf numFmtId="168" fontId="19" fillId="0" borderId="0" xfId="1" applyNumberFormat="1" applyFont="1" applyAlignment="1" applyProtection="1">
      <alignment wrapText="1"/>
    </xf>
    <xf numFmtId="168" fontId="22" fillId="2" borderId="3" xfId="1" applyNumberFormat="1" applyFont="1" applyFill="1" applyBorder="1" applyAlignment="1" applyProtection="1">
      <alignment horizontal="center" wrapText="1"/>
    </xf>
    <xf numFmtId="168" fontId="22" fillId="2" borderId="4" xfId="1" applyNumberFormat="1" applyFont="1" applyFill="1" applyBorder="1" applyAlignment="1" applyProtection="1">
      <alignment horizontal="center" wrapText="1"/>
    </xf>
    <xf numFmtId="10" fontId="21" fillId="2" borderId="6" xfId="1" applyNumberFormat="1" applyFont="1" applyFill="1" applyBorder="1" applyAlignment="1" applyProtection="1">
      <alignment wrapText="1"/>
    </xf>
    <xf numFmtId="10" fontId="22" fillId="2" borderId="6" xfId="1" applyNumberFormat="1" applyFont="1" applyFill="1" applyBorder="1" applyAlignment="1" applyProtection="1">
      <alignment wrapText="1"/>
    </xf>
    <xf numFmtId="164" fontId="22" fillId="2" borderId="1" xfId="1" applyNumberFormat="1" applyFont="1" applyFill="1" applyBorder="1" applyAlignment="1" applyProtection="1">
      <alignment vertical="center"/>
    </xf>
    <xf numFmtId="10" fontId="22" fillId="2" borderId="1" xfId="1" applyNumberFormat="1" applyFont="1" applyFill="1" applyBorder="1" applyAlignment="1" applyProtection="1">
      <alignment vertical="center" wrapText="1"/>
    </xf>
    <xf numFmtId="169" fontId="22" fillId="2" borderId="1" xfId="1" applyNumberFormat="1" applyFont="1" applyFill="1" applyBorder="1" applyAlignment="1" applyProtection="1">
      <alignment vertical="center" wrapText="1"/>
    </xf>
    <xf numFmtId="168" fontId="19" fillId="0" borderId="0" xfId="1" applyNumberFormat="1" applyFont="1" applyFill="1" applyBorder="1" applyAlignment="1" applyProtection="1">
      <alignment wrapText="1"/>
    </xf>
    <xf numFmtId="164" fontId="28" fillId="0" borderId="0" xfId="0" applyNumberFormat="1" applyFont="1"/>
    <xf numFmtId="164" fontId="21" fillId="2" borderId="1" xfId="1" applyNumberFormat="1" applyFont="1" applyFill="1" applyBorder="1" applyAlignment="1" applyProtection="1">
      <alignment vertical="center"/>
    </xf>
    <xf numFmtId="10" fontId="21" fillId="2" borderId="1" xfId="1" applyNumberFormat="1" applyFont="1" applyFill="1" applyBorder="1" applyAlignment="1" applyProtection="1">
      <alignment vertical="center" wrapText="1"/>
    </xf>
    <xf numFmtId="169" fontId="22" fillId="0" borderId="1" xfId="2" applyNumberFormat="1" applyFont="1" applyFill="1" applyBorder="1" applyAlignment="1" applyProtection="1">
      <alignment horizontal="center"/>
      <protection locked="0"/>
    </xf>
    <xf numFmtId="169" fontId="22" fillId="2" borderId="1" xfId="2" applyNumberFormat="1" applyFont="1" applyFill="1" applyBorder="1" applyAlignment="1" applyProtection="1">
      <alignment horizontal="center"/>
    </xf>
    <xf numFmtId="165" fontId="22" fillId="2" borderId="1" xfId="7" applyNumberFormat="1" applyFont="1" applyFill="1" applyBorder="1" applyAlignment="1" applyProtection="1">
      <alignment horizontal="center"/>
    </xf>
    <xf numFmtId="164" fontId="22" fillId="0" borderId="1" xfId="0" applyNumberFormat="1" applyFont="1" applyBorder="1" applyProtection="1">
      <protection locked="0"/>
    </xf>
    <xf numFmtId="10" fontId="22" fillId="0" borderId="1" xfId="7" applyNumberFormat="1" applyFont="1" applyFill="1" applyBorder="1" applyAlignment="1" applyProtection="1">
      <protection locked="0"/>
    </xf>
    <xf numFmtId="10" fontId="22" fillId="2" borderId="1" xfId="7" applyNumberFormat="1" applyFont="1" applyFill="1" applyBorder="1" applyAlignment="1" applyProtection="1"/>
    <xf numFmtId="164" fontId="22" fillId="0" borderId="1" xfId="0" applyNumberFormat="1" applyFont="1" applyBorder="1" applyAlignment="1" applyProtection="1">
      <alignment horizontal="center"/>
      <protection locked="0"/>
    </xf>
    <xf numFmtId="10" fontId="22" fillId="0" borderId="1" xfId="7" applyNumberFormat="1" applyFont="1" applyFill="1" applyBorder="1" applyAlignment="1" applyProtection="1">
      <alignment horizontal="center"/>
      <protection locked="0"/>
    </xf>
    <xf numFmtId="169" fontId="22" fillId="2" borderId="7" xfId="2" applyNumberFormat="1" applyFont="1" applyFill="1" applyBorder="1" applyAlignment="1" applyProtection="1">
      <alignment horizontal="center"/>
    </xf>
    <xf numFmtId="10" fontId="22" fillId="2" borderId="7" xfId="1" applyNumberFormat="1" applyFont="1" applyFill="1" applyBorder="1" applyAlignment="1" applyProtection="1">
      <alignment horizontal="right" vertical="center" wrapText="1"/>
    </xf>
    <xf numFmtId="169" fontId="22" fillId="2" borderId="1" xfId="2" applyNumberFormat="1" applyFont="1" applyFill="1" applyBorder="1" applyAlignment="1" applyProtection="1">
      <alignment horizontal="right"/>
    </xf>
    <xf numFmtId="169" fontId="22" fillId="2" borderId="7" xfId="2" applyNumberFormat="1" applyFont="1" applyFill="1" applyBorder="1" applyAlignment="1" applyProtection="1">
      <alignment horizontal="right"/>
    </xf>
    <xf numFmtId="37" fontId="21" fillId="2" borderId="6" xfId="0" applyNumberFormat="1" applyFont="1" applyFill="1" applyBorder="1" applyAlignment="1">
      <alignment horizontal="left" vertical="center" shrinkToFit="1"/>
    </xf>
    <xf numFmtId="37" fontId="21" fillId="2" borderId="6" xfId="0" applyNumberFormat="1" applyFont="1" applyFill="1" applyBorder="1" applyAlignment="1">
      <alignment horizontal="left"/>
    </xf>
    <xf numFmtId="0" fontId="21" fillId="2" borderId="7" xfId="0" applyFont="1" applyFill="1" applyBorder="1" applyAlignment="1">
      <alignment horizontal="left" vertical="center"/>
    </xf>
    <xf numFmtId="0" fontId="22" fillId="2" borderId="1" xfId="0" applyFont="1" applyFill="1" applyBorder="1" applyAlignment="1">
      <alignment horizontal="center"/>
    </xf>
    <xf numFmtId="0" fontId="21" fillId="2" borderId="5" xfId="0" applyFont="1" applyFill="1" applyBorder="1" applyAlignment="1">
      <alignment horizontal="left" indent="1"/>
    </xf>
    <xf numFmtId="43" fontId="22" fillId="2" borderId="1" xfId="1" applyFont="1" applyFill="1" applyBorder="1" applyProtection="1"/>
    <xf numFmtId="0" fontId="22" fillId="2" borderId="1" xfId="0" applyFont="1" applyFill="1" applyBorder="1" applyAlignment="1">
      <alignment horizontal="left" vertical="center" wrapText="1"/>
    </xf>
    <xf numFmtId="0" fontId="22" fillId="2" borderId="1" xfId="0" applyFont="1" applyFill="1" applyBorder="1" applyAlignment="1">
      <alignment horizontal="center" vertical="center" wrapText="1"/>
    </xf>
    <xf numFmtId="37" fontId="22" fillId="2" borderId="1" xfId="0" applyNumberFormat="1" applyFont="1" applyFill="1" applyBorder="1" applyAlignment="1">
      <alignment horizontal="left" vertical="center"/>
    </xf>
    <xf numFmtId="0" fontId="21" fillId="2" borderId="1" xfId="0" applyFont="1" applyFill="1" applyBorder="1" applyAlignment="1">
      <alignment horizontal="left"/>
    </xf>
    <xf numFmtId="0" fontId="23" fillId="2" borderId="1" xfId="0" applyFont="1" applyFill="1" applyBorder="1" applyAlignment="1">
      <alignment horizontal="center"/>
    </xf>
    <xf numFmtId="37" fontId="23" fillId="2" borderId="1" xfId="0" applyNumberFormat="1" applyFont="1" applyFill="1" applyBorder="1" applyAlignment="1">
      <alignment horizontal="center"/>
    </xf>
    <xf numFmtId="171" fontId="21" fillId="2" borderId="1" xfId="5" applyNumberFormat="1" applyFont="1" applyFill="1" applyBorder="1" applyAlignment="1">
      <alignment horizontal="left" vertical="center" wrapText="1"/>
    </xf>
    <xf numFmtId="165" fontId="26" fillId="3" borderId="8" xfId="7" applyNumberFormat="1" applyFont="1" applyFill="1" applyBorder="1" applyAlignment="1" applyProtection="1">
      <alignment vertical="center"/>
      <protection locked="0"/>
    </xf>
    <xf numFmtId="165" fontId="26" fillId="3" borderId="7" xfId="7" applyNumberFormat="1" applyFont="1" applyFill="1" applyBorder="1" applyProtection="1">
      <protection locked="0"/>
    </xf>
    <xf numFmtId="165" fontId="26" fillId="0" borderId="1" xfId="7" applyNumberFormat="1" applyFont="1" applyFill="1" applyBorder="1" applyAlignment="1" applyProtection="1">
      <alignment vertical="center"/>
      <protection locked="0"/>
    </xf>
    <xf numFmtId="0" fontId="21" fillId="2" borderId="7" xfId="0" applyFont="1" applyFill="1" applyBorder="1" applyAlignment="1">
      <alignment vertical="center"/>
    </xf>
    <xf numFmtId="0" fontId="21" fillId="2" borderId="9" xfId="0" applyFont="1" applyFill="1" applyBorder="1" applyAlignment="1">
      <alignment horizontal="left"/>
    </xf>
    <xf numFmtId="165" fontId="26" fillId="2" borderId="1" xfId="7" applyNumberFormat="1" applyFont="1" applyFill="1" applyBorder="1" applyAlignment="1" applyProtection="1">
      <alignment vertical="center"/>
    </xf>
    <xf numFmtId="165" fontId="26" fillId="2" borderId="7" xfId="7" applyNumberFormat="1" applyFont="1" applyFill="1" applyBorder="1" applyProtection="1"/>
    <xf numFmtId="165" fontId="26" fillId="2" borderId="7" xfId="7" applyNumberFormat="1" applyFont="1" applyFill="1" applyBorder="1" applyAlignment="1" applyProtection="1">
      <alignment vertical="center"/>
    </xf>
    <xf numFmtId="0" fontId="21" fillId="2" borderId="1" xfId="0" applyFont="1" applyFill="1" applyBorder="1" applyAlignment="1">
      <alignment vertical="center"/>
    </xf>
    <xf numFmtId="37" fontId="22" fillId="2" borderId="1" xfId="0" applyNumberFormat="1" applyFont="1" applyFill="1" applyBorder="1" applyAlignment="1">
      <alignment vertical="center"/>
    </xf>
    <xf numFmtId="1" fontId="21" fillId="2" borderId="1" xfId="1" applyNumberFormat="1" applyFont="1" applyFill="1" applyBorder="1" applyAlignment="1" applyProtection="1">
      <alignment horizontal="left" vertical="center"/>
    </xf>
    <xf numFmtId="169" fontId="22" fillId="2" borderId="2" xfId="2" applyNumberFormat="1" applyFont="1" applyFill="1" applyBorder="1" applyAlignment="1" applyProtection="1">
      <alignment horizontal="center"/>
    </xf>
    <xf numFmtId="37" fontId="21" fillId="0" borderId="1" xfId="0" applyNumberFormat="1" applyFont="1" applyBorder="1" applyAlignment="1" applyProtection="1">
      <alignment vertical="center"/>
      <protection locked="0"/>
    </xf>
    <xf numFmtId="44" fontId="21" fillId="0" borderId="1" xfId="2" applyFont="1" applyFill="1" applyBorder="1" applyAlignment="1" applyProtection="1">
      <alignment vertical="center"/>
      <protection locked="0"/>
    </xf>
    <xf numFmtId="0" fontId="22" fillId="4" borderId="1" xfId="0" applyFont="1" applyFill="1" applyBorder="1" applyAlignment="1">
      <alignment horizontal="left" vertical="center" wrapText="1"/>
    </xf>
    <xf numFmtId="0" fontId="22" fillId="4" borderId="1" xfId="0" applyFont="1" applyFill="1" applyBorder="1" applyAlignment="1">
      <alignment vertical="center"/>
    </xf>
    <xf numFmtId="0" fontId="22" fillId="4" borderId="7" xfId="0" applyFont="1" applyFill="1" applyBorder="1" applyAlignment="1">
      <alignment vertical="center"/>
    </xf>
    <xf numFmtId="0" fontId="22" fillId="4" borderId="1" xfId="0" applyFont="1" applyFill="1" applyBorder="1" applyAlignment="1">
      <alignment horizontal="center"/>
    </xf>
    <xf numFmtId="0" fontId="23" fillId="4" borderId="1" xfId="0" applyFont="1" applyFill="1" applyBorder="1" applyAlignment="1">
      <alignment horizontal="center" wrapText="1"/>
    </xf>
    <xf numFmtId="164" fontId="23" fillId="4" borderId="1" xfId="1" applyNumberFormat="1" applyFont="1" applyFill="1" applyBorder="1" applyAlignment="1" applyProtection="1">
      <alignment horizontal="center" vertical="center" wrapText="1"/>
    </xf>
    <xf numFmtId="0" fontId="22" fillId="2" borderId="2" xfId="0" applyFont="1" applyFill="1" applyBorder="1" applyAlignment="1">
      <alignment horizontal="center" vertical="center" wrapText="1"/>
    </xf>
    <xf numFmtId="44" fontId="22" fillId="2" borderId="2" xfId="2" applyFont="1" applyFill="1" applyBorder="1" applyAlignment="1" applyProtection="1">
      <alignment horizontal="center" vertical="center" wrapText="1"/>
    </xf>
    <xf numFmtId="164" fontId="21" fillId="0" borderId="1" xfId="1" applyNumberFormat="1" applyFont="1" applyBorder="1" applyAlignment="1" applyProtection="1">
      <alignment horizontal="right"/>
      <protection locked="0"/>
    </xf>
    <xf numFmtId="0" fontId="21" fillId="3" borderId="1" xfId="0" applyFont="1" applyFill="1" applyBorder="1" applyAlignment="1" applyProtection="1">
      <alignment vertical="center"/>
      <protection locked="0"/>
    </xf>
    <xf numFmtId="164" fontId="22" fillId="2" borderId="1" xfId="1" applyNumberFormat="1" applyFont="1" applyFill="1" applyBorder="1" applyAlignment="1" applyProtection="1"/>
    <xf numFmtId="10" fontId="22" fillId="2" borderId="1" xfId="1" applyNumberFormat="1" applyFont="1" applyFill="1" applyBorder="1" applyAlignment="1" applyProtection="1">
      <alignment wrapText="1"/>
    </xf>
    <xf numFmtId="2" fontId="21" fillId="2" borderId="1" xfId="1" applyNumberFormat="1" applyFont="1" applyFill="1" applyBorder="1" applyProtection="1"/>
    <xf numFmtId="2" fontId="22" fillId="2" borderId="1" xfId="1" applyNumberFormat="1" applyFont="1" applyFill="1" applyBorder="1" applyProtection="1"/>
    <xf numFmtId="2" fontId="37" fillId="2" borderId="1" xfId="5" applyNumberFormat="1" applyFont="1" applyFill="1" applyBorder="1"/>
    <xf numFmtId="2" fontId="37" fillId="2" borderId="2" xfId="5" applyNumberFormat="1" applyFont="1" applyFill="1" applyBorder="1"/>
    <xf numFmtId="164" fontId="30" fillId="0" borderId="0" xfId="1" applyNumberFormat="1" applyFont="1" applyFill="1" applyBorder="1" applyProtection="1"/>
    <xf numFmtId="10" fontId="30" fillId="0" borderId="0" xfId="7" applyNumberFormat="1" applyFont="1" applyFill="1" applyBorder="1" applyProtection="1"/>
    <xf numFmtId="43" fontId="42" fillId="0" borderId="0" xfId="1" applyFont="1" applyFill="1" applyBorder="1" applyProtection="1"/>
    <xf numFmtId="164" fontId="22" fillId="2" borderId="1" xfId="1" applyNumberFormat="1" applyFont="1" applyFill="1" applyBorder="1" applyAlignment="1" applyProtection="1">
      <alignment horizontal="center"/>
    </xf>
    <xf numFmtId="0" fontId="31" fillId="0" borderId="0" xfId="0" applyFont="1" applyAlignment="1">
      <alignment horizontal="left"/>
    </xf>
    <xf numFmtId="0" fontId="31" fillId="0" borderId="0" xfId="0" applyFont="1"/>
    <xf numFmtId="9" fontId="31" fillId="0" borderId="0" xfId="0" applyNumberFormat="1" applyFont="1"/>
    <xf numFmtId="37" fontId="31" fillId="0" borderId="0" xfId="0" applyNumberFormat="1" applyFont="1"/>
    <xf numFmtId="164" fontId="37" fillId="0" borderId="0" xfId="1" applyNumberFormat="1" applyFont="1" applyFill="1" applyBorder="1" applyProtection="1"/>
    <xf numFmtId="2" fontId="22" fillId="2" borderId="1" xfId="0" applyNumberFormat="1" applyFont="1" applyFill="1" applyBorder="1"/>
    <xf numFmtId="2" fontId="22" fillId="2" borderId="1" xfId="5" applyNumberFormat="1" applyFont="1" applyFill="1" applyBorder="1"/>
    <xf numFmtId="10" fontId="21" fillId="2" borderId="1" xfId="7" applyNumberFormat="1" applyFont="1" applyFill="1" applyBorder="1" applyProtection="1"/>
    <xf numFmtId="10" fontId="22" fillId="2" borderId="5" xfId="7" applyNumberFormat="1" applyFont="1" applyFill="1" applyBorder="1" applyProtection="1"/>
    <xf numFmtId="164" fontId="23" fillId="2" borderId="2" xfId="0" applyNumberFormat="1" applyFont="1" applyFill="1" applyBorder="1"/>
    <xf numFmtId="0" fontId="22" fillId="4" borderId="6" xfId="0" applyFont="1" applyFill="1" applyBorder="1" applyAlignment="1">
      <alignment horizontal="center" vertical="center" wrapText="1"/>
    </xf>
    <xf numFmtId="0" fontId="22" fillId="4" borderId="6" xfId="5" applyFont="1" applyFill="1" applyBorder="1" applyAlignment="1">
      <alignment horizontal="center" vertical="center" wrapText="1"/>
    </xf>
    <xf numFmtId="0" fontId="22" fillId="4" borderId="1" xfId="5" applyFont="1" applyFill="1" applyBorder="1" applyAlignment="1">
      <alignment horizontal="center" vertical="center" wrapText="1"/>
    </xf>
    <xf numFmtId="164" fontId="37" fillId="5" borderId="1" xfId="1" applyNumberFormat="1" applyFont="1" applyFill="1" applyBorder="1" applyProtection="1"/>
    <xf numFmtId="166" fontId="21" fillId="2" borderId="1" xfId="0" applyNumberFormat="1" applyFont="1" applyFill="1" applyBorder="1" applyAlignment="1">
      <alignment horizontal="center"/>
    </xf>
    <xf numFmtId="9" fontId="21" fillId="0" borderId="1" xfId="0" applyNumberFormat="1" applyFont="1" applyBorder="1" applyAlignment="1" applyProtection="1">
      <alignment horizontal="center"/>
      <protection locked="0"/>
    </xf>
    <xf numFmtId="0" fontId="21" fillId="0" borderId="6" xfId="0" applyFont="1" applyBorder="1" applyAlignment="1" applyProtection="1">
      <alignment horizontal="center" vertical="center" wrapText="1"/>
      <protection locked="0"/>
    </xf>
    <xf numFmtId="41" fontId="22" fillId="2" borderId="1" xfId="2" applyNumberFormat="1" applyFont="1" applyFill="1" applyBorder="1" applyAlignment="1" applyProtection="1">
      <alignment vertical="center"/>
    </xf>
    <xf numFmtId="41" fontId="22" fillId="2" borderId="1" xfId="1" applyNumberFormat="1" applyFont="1" applyFill="1" applyBorder="1" applyAlignment="1" applyProtection="1">
      <alignment vertical="center" wrapText="1"/>
    </xf>
    <xf numFmtId="41" fontId="22" fillId="5" borderId="2" xfId="2" applyNumberFormat="1" applyFont="1" applyFill="1" applyBorder="1" applyAlignment="1" applyProtection="1">
      <alignment horizontal="center"/>
    </xf>
    <xf numFmtId="41" fontId="22" fillId="2" borderId="1" xfId="2" applyNumberFormat="1" applyFont="1" applyFill="1" applyBorder="1" applyAlignment="1" applyProtection="1">
      <alignment horizontal="center"/>
    </xf>
    <xf numFmtId="41" fontId="22" fillId="0" borderId="1" xfId="2" applyNumberFormat="1" applyFont="1" applyFill="1" applyBorder="1" applyAlignment="1" applyProtection="1">
      <alignment horizontal="center"/>
      <protection locked="0"/>
    </xf>
    <xf numFmtId="41" fontId="22" fillId="5" borderId="1" xfId="0" applyNumberFormat="1" applyFont="1" applyFill="1" applyBorder="1"/>
    <xf numFmtId="41" fontId="22" fillId="2" borderId="1" xfId="1" applyNumberFormat="1" applyFont="1" applyFill="1" applyBorder="1" applyAlignment="1" applyProtection="1">
      <alignment vertical="center"/>
    </xf>
    <xf numFmtId="164" fontId="45" fillId="5" borderId="1" xfId="1" applyNumberFormat="1" applyFont="1" applyFill="1" applyBorder="1" applyAlignment="1" applyProtection="1">
      <alignment horizontal="center"/>
    </xf>
    <xf numFmtId="0" fontId="21" fillId="5" borderId="1" xfId="0" applyFont="1" applyFill="1" applyBorder="1" applyAlignment="1">
      <alignment horizontal="center"/>
    </xf>
    <xf numFmtId="164" fontId="21" fillId="5" borderId="1" xfId="1" applyNumberFormat="1" applyFont="1" applyFill="1" applyBorder="1" applyProtection="1"/>
    <xf numFmtId="42" fontId="21" fillId="2" borderId="6" xfId="2" applyNumberFormat="1" applyFont="1" applyFill="1" applyBorder="1" applyProtection="1"/>
    <xf numFmtId="42" fontId="21" fillId="2" borderId="6" xfId="7" applyNumberFormat="1" applyFont="1" applyFill="1" applyBorder="1" applyProtection="1"/>
    <xf numFmtId="42" fontId="26" fillId="2" borderId="3" xfId="2" applyNumberFormat="1" applyFont="1" applyFill="1" applyBorder="1" applyProtection="1"/>
    <xf numFmtId="42" fontId="26" fillId="2" borderId="6" xfId="2" applyNumberFormat="1" applyFont="1" applyFill="1" applyBorder="1" applyProtection="1"/>
    <xf numFmtId="42" fontId="26" fillId="2" borderId="5" xfId="2" applyNumberFormat="1" applyFont="1" applyFill="1" applyBorder="1" applyProtection="1"/>
    <xf numFmtId="0" fontId="21" fillId="0" borderId="0" xfId="0" applyFont="1" applyAlignment="1">
      <alignment horizontal="center" vertical="top"/>
    </xf>
    <xf numFmtId="168" fontId="21" fillId="0" borderId="0" xfId="1" applyNumberFormat="1" applyFont="1" applyAlignment="1" applyProtection="1">
      <alignment wrapText="1"/>
    </xf>
    <xf numFmtId="0" fontId="22" fillId="0" borderId="0" xfId="0" applyFont="1"/>
    <xf numFmtId="0" fontId="33" fillId="0" borderId="0" xfId="0" applyFont="1" applyAlignment="1">
      <alignment horizontal="center"/>
    </xf>
    <xf numFmtId="164" fontId="37" fillId="2" borderId="1" xfId="1" applyNumberFormat="1" applyFont="1" applyFill="1" applyBorder="1" applyAlignment="1" applyProtection="1"/>
    <xf numFmtId="0" fontId="33" fillId="0" borderId="0" xfId="5" applyFont="1" applyAlignment="1">
      <alignment vertical="center"/>
    </xf>
    <xf numFmtId="0" fontId="22" fillId="0" borderId="0" xfId="5" applyFont="1" applyAlignment="1">
      <alignment vertical="center"/>
    </xf>
    <xf numFmtId="0" fontId="18" fillId="0" borderId="0" xfId="5" applyAlignment="1">
      <alignment horizontal="left"/>
    </xf>
    <xf numFmtId="0" fontId="47" fillId="0" borderId="0" xfId="0" applyFont="1"/>
    <xf numFmtId="0" fontId="47" fillId="0" borderId="0" xfId="5" applyFont="1"/>
    <xf numFmtId="0" fontId="0" fillId="0" borderId="0" xfId="0" applyAlignment="1">
      <alignment horizontal="left"/>
    </xf>
    <xf numFmtId="0" fontId="28" fillId="0" borderId="0" xfId="5" applyFont="1"/>
    <xf numFmtId="37" fontId="28" fillId="0" borderId="0" xfId="6" applyFont="1"/>
    <xf numFmtId="0" fontId="18" fillId="0" borderId="0" xfId="5" applyAlignment="1">
      <alignment vertical="center"/>
    </xf>
    <xf numFmtId="37" fontId="28" fillId="0" borderId="0" xfId="6" applyFont="1" applyAlignment="1">
      <alignment vertical="center"/>
    </xf>
    <xf numFmtId="0" fontId="48" fillId="0" borderId="0" xfId="0" applyFont="1"/>
    <xf numFmtId="0" fontId="48" fillId="0" borderId="0" xfId="0" applyFont="1" applyAlignment="1">
      <alignment horizontal="left"/>
    </xf>
    <xf numFmtId="43" fontId="28" fillId="0" borderId="0" xfId="5" applyNumberFormat="1" applyFont="1"/>
    <xf numFmtId="37" fontId="28" fillId="0" borderId="0" xfId="6" applyFont="1" applyAlignment="1">
      <alignment horizontal="left"/>
    </xf>
    <xf numFmtId="9" fontId="29" fillId="0" borderId="0" xfId="7" applyFont="1" applyProtection="1"/>
    <xf numFmtId="37" fontId="46" fillId="0" borderId="0" xfId="6"/>
    <xf numFmtId="37" fontId="46" fillId="0" borderId="0" xfId="6" applyAlignment="1">
      <alignment horizontal="left"/>
    </xf>
    <xf numFmtId="164" fontId="50" fillId="2" borderId="1" xfId="1" applyNumberFormat="1" applyFont="1" applyFill="1" applyBorder="1" applyAlignment="1" applyProtection="1">
      <alignment horizontal="center" vertical="center" wrapText="1"/>
    </xf>
    <xf numFmtId="167" fontId="50" fillId="2" borderId="1" xfId="1" applyNumberFormat="1" applyFont="1" applyFill="1" applyBorder="1" applyAlignment="1" applyProtection="1">
      <alignment horizontal="center" vertical="center" wrapText="1"/>
    </xf>
    <xf numFmtId="10" fontId="50" fillId="2" borderId="1" xfId="7" applyNumberFormat="1" applyFont="1" applyFill="1" applyBorder="1" applyProtection="1"/>
    <xf numFmtId="164" fontId="50" fillId="2" borderId="1" xfId="1" applyNumberFormat="1" applyFont="1" applyFill="1" applyBorder="1" applyProtection="1"/>
    <xf numFmtId="0" fontId="22" fillId="2" borderId="6" xfId="0" applyFont="1" applyFill="1" applyBorder="1" applyAlignment="1">
      <alignment horizontal="left" vertical="center"/>
    </xf>
    <xf numFmtId="0" fontId="22" fillId="2" borderId="5" xfId="0" applyFont="1" applyFill="1" applyBorder="1" applyAlignment="1">
      <alignment horizontal="left" vertical="center"/>
    </xf>
    <xf numFmtId="0" fontId="22" fillId="5" borderId="1" xfId="0" applyFont="1" applyFill="1" applyBorder="1" applyAlignment="1">
      <alignment horizontal="center"/>
    </xf>
    <xf numFmtId="168" fontId="21" fillId="0" borderId="0" xfId="1" applyNumberFormat="1" applyFont="1" applyBorder="1" applyAlignment="1" applyProtection="1">
      <alignment horizontal="left" wrapText="1"/>
      <protection locked="0"/>
    </xf>
    <xf numFmtId="164" fontId="21" fillId="4" borderId="1" xfId="1" applyNumberFormat="1" applyFont="1" applyFill="1" applyBorder="1" applyProtection="1"/>
    <xf numFmtId="10" fontId="21" fillId="4" borderId="6" xfId="1" applyNumberFormat="1" applyFont="1" applyFill="1" applyBorder="1" applyAlignment="1" applyProtection="1">
      <alignment wrapText="1"/>
    </xf>
    <xf numFmtId="164" fontId="21" fillId="4" borderId="2" xfId="1" applyNumberFormat="1" applyFont="1" applyFill="1" applyBorder="1" applyProtection="1"/>
    <xf numFmtId="10" fontId="21" fillId="4" borderId="9" xfId="1" applyNumberFormat="1" applyFont="1" applyFill="1" applyBorder="1" applyAlignment="1" applyProtection="1">
      <alignment wrapText="1"/>
    </xf>
    <xf numFmtId="0" fontId="21" fillId="4" borderId="1" xfId="0" applyFont="1" applyFill="1" applyBorder="1"/>
    <xf numFmtId="10" fontId="21" fillId="4" borderId="1" xfId="1" applyNumberFormat="1" applyFont="1" applyFill="1" applyBorder="1" applyAlignment="1" applyProtection="1">
      <alignment wrapText="1"/>
    </xf>
    <xf numFmtId="164" fontId="22" fillId="4" borderId="10" xfId="0" applyNumberFormat="1" applyFont="1" applyFill="1" applyBorder="1"/>
    <xf numFmtId="164" fontId="22" fillId="4" borderId="1" xfId="0" applyNumberFormat="1" applyFont="1" applyFill="1" applyBorder="1"/>
    <xf numFmtId="164" fontId="22" fillId="5" borderId="1" xfId="0" applyNumberFormat="1" applyFont="1" applyFill="1" applyBorder="1"/>
    <xf numFmtId="10" fontId="21" fillId="4" borderId="5" xfId="1" applyNumberFormat="1" applyFont="1" applyFill="1" applyBorder="1" applyAlignment="1" applyProtection="1">
      <alignment wrapText="1"/>
    </xf>
    <xf numFmtId="10" fontId="21" fillId="0" borderId="0" xfId="1" applyNumberFormat="1" applyFont="1" applyFill="1" applyBorder="1" applyAlignment="1" applyProtection="1">
      <alignment wrapText="1"/>
    </xf>
    <xf numFmtId="164" fontId="22" fillId="4" borderId="12" xfId="0" applyNumberFormat="1" applyFont="1" applyFill="1" applyBorder="1"/>
    <xf numFmtId="10" fontId="22" fillId="2" borderId="8" xfId="1" applyNumberFormat="1" applyFont="1" applyFill="1" applyBorder="1" applyAlignment="1" applyProtection="1">
      <alignment wrapText="1"/>
    </xf>
    <xf numFmtId="10" fontId="22" fillId="2" borderId="5" xfId="1" applyNumberFormat="1" applyFont="1" applyFill="1" applyBorder="1" applyAlignment="1" applyProtection="1">
      <alignment wrapText="1"/>
    </xf>
    <xf numFmtId="10" fontId="22" fillId="2" borderId="13" xfId="1" applyNumberFormat="1" applyFont="1" applyFill="1" applyBorder="1" applyAlignment="1" applyProtection="1">
      <alignment wrapText="1"/>
    </xf>
    <xf numFmtId="0" fontId="21" fillId="0" borderId="0" xfId="5" applyFont="1"/>
    <xf numFmtId="37" fontId="21" fillId="0" borderId="0" xfId="5" applyNumberFormat="1" applyFont="1" applyAlignment="1">
      <alignment vertical="center"/>
    </xf>
    <xf numFmtId="0" fontId="21" fillId="0" borderId="0" xfId="0" applyFont="1" applyAlignment="1">
      <alignment horizontal="left"/>
    </xf>
    <xf numFmtId="164" fontId="21" fillId="2" borderId="1" xfId="1" applyNumberFormat="1" applyFont="1" applyFill="1" applyBorder="1" applyAlignment="1" applyProtection="1">
      <alignment horizontal="right" vertical="center"/>
    </xf>
    <xf numFmtId="43" fontId="22" fillId="2" borderId="1" xfId="1" applyFont="1" applyFill="1" applyBorder="1" applyAlignment="1">
      <alignment horizontal="center" vertical="center" wrapText="1"/>
    </xf>
    <xf numFmtId="0" fontId="21" fillId="0" borderId="0" xfId="5" applyFont="1" applyAlignment="1">
      <alignment horizontal="left" vertical="center"/>
    </xf>
    <xf numFmtId="43" fontId="21" fillId="0" borderId="0" xfId="1" applyFont="1" applyFill="1" applyBorder="1" applyAlignment="1">
      <alignment horizontal="left" vertical="center" wrapText="1"/>
    </xf>
    <xf numFmtId="164" fontId="21" fillId="0" borderId="0" xfId="1" applyNumberFormat="1" applyFont="1" applyFill="1" applyBorder="1" applyAlignment="1">
      <alignment horizontal="right" vertical="center"/>
    </xf>
    <xf numFmtId="0" fontId="21" fillId="0" borderId="0" xfId="5" applyFont="1" applyAlignment="1">
      <alignment horizontal="center" vertical="center"/>
    </xf>
    <xf numFmtId="0" fontId="22" fillId="2" borderId="6" xfId="5" applyFont="1" applyFill="1" applyBorder="1" applyAlignment="1">
      <alignment horizontal="center" vertical="center" wrapText="1"/>
    </xf>
    <xf numFmtId="164" fontId="21" fillId="2" borderId="12" xfId="1" applyNumberFormat="1" applyFont="1" applyFill="1" applyBorder="1" applyAlignment="1">
      <alignment horizontal="right" vertical="center"/>
    </xf>
    <xf numFmtId="0" fontId="22" fillId="2" borderId="1" xfId="5" applyFont="1" applyFill="1" applyBorder="1" applyAlignment="1">
      <alignment horizontal="center" vertical="center"/>
    </xf>
    <xf numFmtId="175" fontId="21" fillId="2" borderId="12" xfId="1" applyNumberFormat="1" applyFont="1" applyFill="1" applyBorder="1" applyAlignment="1">
      <alignment horizontal="right" vertical="center"/>
    </xf>
    <xf numFmtId="0" fontId="22" fillId="0" borderId="0" xfId="5" applyFont="1" applyAlignment="1">
      <alignment horizontal="center" vertical="center" wrapText="1"/>
    </xf>
    <xf numFmtId="0" fontId="22" fillId="2" borderId="6" xfId="5" applyFont="1" applyFill="1" applyBorder="1" applyAlignment="1">
      <alignment horizontal="center" wrapText="1"/>
    </xf>
    <xf numFmtId="0" fontId="21" fillId="0" borderId="0" xfId="5" applyFont="1" applyAlignment="1">
      <alignment horizontal="left"/>
    </xf>
    <xf numFmtId="0" fontId="21" fillId="0" borderId="1" xfId="0" applyFont="1" applyBorder="1" applyAlignment="1" applyProtection="1">
      <alignment horizontal="left"/>
      <protection locked="0"/>
    </xf>
    <xf numFmtId="0" fontId="21" fillId="2" borderId="12" xfId="0" applyFont="1" applyFill="1" applyBorder="1" applyAlignment="1">
      <alignment horizontal="center" vertical="center" wrapText="1"/>
    </xf>
    <xf numFmtId="0" fontId="22" fillId="0" borderId="0" xfId="0" quotePrefix="1" applyFont="1" applyAlignment="1">
      <alignment horizontal="center" vertical="center" wrapText="1"/>
    </xf>
    <xf numFmtId="0" fontId="25" fillId="0" borderId="0" xfId="0" applyFont="1" applyAlignment="1">
      <alignment horizontal="center"/>
    </xf>
    <xf numFmtId="0" fontId="22" fillId="2" borderId="1" xfId="0" quotePrefix="1" applyFont="1" applyFill="1" applyBorder="1" applyAlignment="1">
      <alignment horizontal="center" vertical="center" wrapText="1"/>
    </xf>
    <xf numFmtId="0" fontId="22" fillId="2" borderId="3" xfId="0" applyFont="1" applyFill="1" applyBorder="1" applyAlignment="1">
      <alignment horizontal="center" vertical="center" wrapText="1"/>
    </xf>
    <xf numFmtId="0" fontId="21" fillId="5" borderId="6" xfId="0" applyFont="1" applyFill="1" applyBorder="1"/>
    <xf numFmtId="0" fontId="21" fillId="2" borderId="6" xfId="0" applyFont="1" applyFill="1" applyBorder="1" applyAlignment="1">
      <alignment horizontal="left"/>
    </xf>
    <xf numFmtId="164" fontId="22" fillId="5" borderId="6" xfId="1" applyNumberFormat="1" applyFont="1" applyFill="1" applyBorder="1" applyProtection="1"/>
    <xf numFmtId="164" fontId="21" fillId="4" borderId="6" xfId="1" applyNumberFormat="1" applyFont="1" applyFill="1" applyBorder="1" applyProtection="1"/>
    <xf numFmtId="164" fontId="21" fillId="4" borderId="3" xfId="1" applyNumberFormat="1" applyFont="1" applyFill="1" applyBorder="1" applyProtection="1"/>
    <xf numFmtId="164" fontId="22" fillId="5" borderId="1" xfId="1" applyNumberFormat="1" applyFont="1" applyFill="1" applyBorder="1" applyProtection="1"/>
    <xf numFmtId="164" fontId="22" fillId="5" borderId="7" xfId="1" applyNumberFormat="1" applyFont="1" applyFill="1" applyBorder="1" applyProtection="1"/>
    <xf numFmtId="0" fontId="21" fillId="5" borderId="1" xfId="0" applyFont="1" applyFill="1" applyBorder="1"/>
    <xf numFmtId="0" fontId="0" fillId="5" borderId="12" xfId="0" applyFill="1" applyBorder="1" applyAlignment="1">
      <alignment horizontal="left" vertical="center"/>
    </xf>
    <xf numFmtId="0" fontId="21" fillId="3" borderId="1" xfId="0" applyFont="1" applyFill="1" applyBorder="1" applyAlignment="1" applyProtection="1">
      <alignment horizontal="left"/>
      <protection locked="0"/>
    </xf>
    <xf numFmtId="0" fontId="0" fillId="3" borderId="1" xfId="0" applyFill="1" applyBorder="1" applyAlignment="1" applyProtection="1">
      <alignment horizontal="left"/>
      <protection locked="0"/>
    </xf>
    <xf numFmtId="0" fontId="28" fillId="3" borderId="1" xfId="0" applyFont="1" applyFill="1" applyBorder="1" applyProtection="1">
      <protection locked="0"/>
    </xf>
    <xf numFmtId="0" fontId="0" fillId="3" borderId="1" xfId="0" applyFill="1" applyBorder="1" applyProtection="1">
      <protection locked="0"/>
    </xf>
    <xf numFmtId="164" fontId="22" fillId="5" borderId="5" xfId="0" applyNumberFormat="1" applyFont="1" applyFill="1" applyBorder="1"/>
    <xf numFmtId="164" fontId="22" fillId="4" borderId="5" xfId="0" applyNumberFormat="1" applyFont="1" applyFill="1" applyBorder="1"/>
    <xf numFmtId="10" fontId="22" fillId="4" borderId="1" xfId="1" applyNumberFormat="1" applyFont="1" applyFill="1" applyBorder="1" applyAlignment="1" applyProtection="1">
      <alignment wrapText="1"/>
    </xf>
    <xf numFmtId="164" fontId="21" fillId="5" borderId="1" xfId="1" applyNumberFormat="1" applyFont="1" applyFill="1" applyBorder="1" applyAlignment="1" applyProtection="1">
      <alignment horizontal="right"/>
    </xf>
    <xf numFmtId="9" fontId="25" fillId="5" borderId="1" xfId="0" applyNumberFormat="1" applyFont="1" applyFill="1" applyBorder="1" applyAlignment="1">
      <alignment horizontal="center"/>
    </xf>
    <xf numFmtId="166" fontId="21" fillId="5" borderId="1" xfId="0" applyNumberFormat="1" applyFont="1" applyFill="1" applyBorder="1" applyAlignment="1">
      <alignment horizontal="center"/>
    </xf>
    <xf numFmtId="164" fontId="23" fillId="2" borderId="6" xfId="0" applyNumberFormat="1" applyFont="1" applyFill="1" applyBorder="1" applyAlignment="1">
      <alignment horizontal="left" vertical="center" wrapText="1"/>
    </xf>
    <xf numFmtId="43" fontId="21" fillId="2" borderId="1" xfId="1" applyFont="1" applyFill="1" applyBorder="1" applyAlignment="1">
      <alignment horizontal="right" vertical="center"/>
    </xf>
    <xf numFmtId="1" fontId="23" fillId="0" borderId="1" xfId="0" applyNumberFormat="1" applyFont="1" applyBorder="1" applyAlignment="1" applyProtection="1">
      <alignment horizontal="center" vertical="center" wrapText="1"/>
      <protection locked="0"/>
    </xf>
    <xf numFmtId="43" fontId="22" fillId="2" borderId="12" xfId="1" applyFont="1" applyFill="1" applyBorder="1" applyAlignment="1">
      <alignment horizontal="right" vertical="center"/>
    </xf>
    <xf numFmtId="0" fontId="22" fillId="0" borderId="13" xfId="5" applyFont="1" applyBorder="1" applyAlignment="1">
      <alignment horizontal="right" vertical="center"/>
    </xf>
    <xf numFmtId="164" fontId="22" fillId="2" borderId="1" xfId="1" applyNumberFormat="1" applyFont="1" applyFill="1" applyBorder="1" applyAlignment="1" applyProtection="1">
      <alignment horizontal="right"/>
    </xf>
    <xf numFmtId="164" fontId="22" fillId="2" borderId="7" xfId="1" applyNumberFormat="1" applyFont="1" applyFill="1" applyBorder="1" applyProtection="1"/>
    <xf numFmtId="164" fontId="22" fillId="2" borderId="2" xfId="1" applyNumberFormat="1" applyFont="1" applyFill="1" applyBorder="1" applyProtection="1"/>
    <xf numFmtId="10" fontId="22" fillId="2" borderId="9" xfId="1" applyNumberFormat="1" applyFont="1" applyFill="1" applyBorder="1" applyAlignment="1" applyProtection="1">
      <alignment wrapText="1"/>
    </xf>
    <xf numFmtId="0" fontId="20" fillId="0" borderId="0" xfId="7" quotePrefix="1" applyNumberFormat="1" applyFont="1" applyFill="1" applyBorder="1" applyAlignment="1" applyProtection="1">
      <alignment horizontal="center" vertical="justify"/>
    </xf>
    <xf numFmtId="164" fontId="26" fillId="6" borderId="1" xfId="1" applyNumberFormat="1" applyFont="1" applyFill="1" applyBorder="1" applyProtection="1">
      <protection locked="0"/>
    </xf>
    <xf numFmtId="168" fontId="21" fillId="0" borderId="0" xfId="1" applyNumberFormat="1" applyFont="1" applyBorder="1" applyAlignment="1" applyProtection="1">
      <alignment horizontal="left" wrapText="1"/>
    </xf>
    <xf numFmtId="0" fontId="18" fillId="0" borderId="0" xfId="0" applyFont="1"/>
    <xf numFmtId="0" fontId="18" fillId="0" borderId="0" xfId="0" applyFont="1" applyAlignment="1">
      <alignment horizontal="left"/>
    </xf>
    <xf numFmtId="0" fontId="54" fillId="0" borderId="0" xfId="0" applyFont="1"/>
    <xf numFmtId="0" fontId="21" fillId="0" borderId="1" xfId="0" applyFont="1" applyBorder="1" applyAlignment="1" applyProtection="1">
      <alignment horizontal="center" vertical="center"/>
      <protection locked="0"/>
    </xf>
    <xf numFmtId="0" fontId="18" fillId="0" borderId="0" xfId="0" applyFont="1" applyAlignment="1">
      <alignment wrapText="1"/>
    </xf>
    <xf numFmtId="37" fontId="21" fillId="0" borderId="1" xfId="0" applyNumberFormat="1" applyFont="1" applyBorder="1" applyAlignment="1" applyProtection="1">
      <alignment horizontal="left" vertical="center"/>
      <protection locked="0"/>
    </xf>
    <xf numFmtId="37" fontId="22" fillId="2" borderId="7" xfId="0" applyNumberFormat="1" applyFont="1" applyFill="1" applyBorder="1" applyAlignment="1">
      <alignment horizontal="left" vertical="center"/>
    </xf>
    <xf numFmtId="37" fontId="21" fillId="2" borderId="7" xfId="0" applyNumberFormat="1" applyFont="1" applyFill="1" applyBorder="1" applyAlignment="1">
      <alignment horizontal="left" vertical="center"/>
    </xf>
    <xf numFmtId="168" fontId="22" fillId="7" borderId="3" xfId="1" applyNumberFormat="1" applyFont="1" applyFill="1" applyBorder="1" applyAlignment="1" applyProtection="1">
      <alignment horizontal="center" vertical="center" wrapText="1"/>
    </xf>
    <xf numFmtId="168" fontId="22" fillId="7" borderId="4" xfId="1" applyNumberFormat="1" applyFont="1" applyFill="1" applyBorder="1" applyAlignment="1" applyProtection="1">
      <alignment horizontal="center" vertical="center" wrapText="1"/>
    </xf>
    <xf numFmtId="10" fontId="21" fillId="2" borderId="3" xfId="1" applyNumberFormat="1" applyFont="1" applyFill="1" applyBorder="1" applyAlignment="1" applyProtection="1">
      <alignment horizontal="right" wrapText="1"/>
    </xf>
    <xf numFmtId="0" fontId="21" fillId="2" borderId="2" xfId="1" applyNumberFormat="1" applyFont="1" applyFill="1" applyBorder="1" applyAlignment="1" applyProtection="1">
      <alignment horizontal="right"/>
    </xf>
    <xf numFmtId="164" fontId="21" fillId="7" borderId="1" xfId="1" applyNumberFormat="1" applyFont="1" applyFill="1" applyBorder="1" applyAlignment="1" applyProtection="1">
      <alignment horizontal="right" vertical="center"/>
    </xf>
    <xf numFmtId="164" fontId="64" fillId="0" borderId="1" xfId="0" applyNumberFormat="1" applyFont="1" applyBorder="1" applyProtection="1">
      <protection locked="0"/>
    </xf>
    <xf numFmtId="164" fontId="64" fillId="0" borderId="1" xfId="1" applyNumberFormat="1" applyFont="1" applyBorder="1" applyProtection="1">
      <protection locked="0"/>
    </xf>
    <xf numFmtId="164" fontId="64" fillId="0" borderId="1" xfId="1" applyNumberFormat="1" applyFont="1" applyFill="1" applyBorder="1" applyProtection="1">
      <protection locked="0"/>
    </xf>
    <xf numFmtId="164" fontId="64" fillId="0" borderId="2" xfId="1" applyNumberFormat="1" applyFont="1" applyFill="1" applyBorder="1" applyProtection="1">
      <protection locked="0"/>
    </xf>
    <xf numFmtId="164" fontId="64" fillId="0" borderId="1" xfId="1" applyNumberFormat="1" applyFont="1" applyBorder="1" applyAlignment="1" applyProtection="1">
      <alignment vertical="center"/>
      <protection locked="0"/>
    </xf>
    <xf numFmtId="164" fontId="64" fillId="0" borderId="6" xfId="1" applyNumberFormat="1" applyFont="1" applyFill="1" applyBorder="1" applyProtection="1">
      <protection locked="0"/>
    </xf>
    <xf numFmtId="164" fontId="64" fillId="3" borderId="1" xfId="0" applyNumberFormat="1" applyFont="1" applyFill="1" applyBorder="1" applyProtection="1">
      <protection locked="0"/>
    </xf>
    <xf numFmtId="164" fontId="64" fillId="0" borderId="6" xfId="1" applyNumberFormat="1" applyFont="1" applyBorder="1" applyProtection="1">
      <protection locked="0"/>
    </xf>
    <xf numFmtId="164" fontId="64" fillId="4" borderId="1" xfId="1" applyNumberFormat="1" applyFont="1" applyFill="1" applyBorder="1" applyProtection="1"/>
    <xf numFmtId="1" fontId="64" fillId="0" borderId="1" xfId="1" applyNumberFormat="1" applyFont="1" applyFill="1" applyBorder="1" applyAlignment="1" applyProtection="1">
      <alignment horizontal="right" vertical="center" wrapText="1"/>
      <protection locked="0"/>
    </xf>
    <xf numFmtId="1" fontId="64" fillId="0" borderId="1" xfId="0" applyNumberFormat="1" applyFont="1" applyBorder="1" applyAlignment="1" applyProtection="1">
      <alignment horizontal="right" vertical="center" wrapText="1"/>
      <protection locked="0"/>
    </xf>
    <xf numFmtId="0" fontId="65" fillId="0" borderId="9" xfId="0" applyFont="1" applyBorder="1" applyAlignment="1">
      <alignment horizontal="right" vertical="center"/>
    </xf>
    <xf numFmtId="0" fontId="65" fillId="0" borderId="0" xfId="0" applyFont="1" applyAlignment="1">
      <alignment horizontal="right" vertical="center"/>
    </xf>
    <xf numFmtId="0" fontId="22" fillId="0" borderId="0" xfId="0" applyFont="1" applyAlignment="1">
      <alignment horizontal="center" vertical="center"/>
    </xf>
    <xf numFmtId="0" fontId="0" fillId="0" borderId="0" xfId="0" applyAlignment="1">
      <alignment horizontal="center"/>
    </xf>
    <xf numFmtId="49" fontId="18" fillId="0" borderId="0" xfId="0" applyNumberFormat="1" applyFont="1" applyAlignment="1">
      <alignment horizontal="center" vertical="top"/>
    </xf>
    <xf numFmtId="174" fontId="18" fillId="0" borderId="0" xfId="0" applyNumberFormat="1" applyFont="1"/>
    <xf numFmtId="49" fontId="55" fillId="0" borderId="0" xfId="0" applyNumberFormat="1" applyFont="1" applyAlignment="1">
      <alignment horizontal="center" vertical="top"/>
    </xf>
    <xf numFmtId="174" fontId="55" fillId="0" borderId="0" xfId="0" applyNumberFormat="1" applyFont="1" applyAlignment="1">
      <alignment horizontal="center" vertical="top" wrapText="1"/>
    </xf>
    <xf numFmtId="174" fontId="55" fillId="0" borderId="0" xfId="0" applyNumberFormat="1" applyFont="1" applyAlignment="1">
      <alignment horizontal="center"/>
    </xf>
    <xf numFmtId="0" fontId="18" fillId="0" borderId="0" xfId="0" applyFont="1" applyAlignment="1">
      <alignment vertical="top" wrapText="1"/>
    </xf>
    <xf numFmtId="49" fontId="66" fillId="8" borderId="0" xfId="0" applyNumberFormat="1" applyFont="1" applyFill="1" applyAlignment="1">
      <alignment horizontal="left" vertical="center"/>
    </xf>
    <xf numFmtId="174" fontId="67" fillId="8" borderId="0" xfId="0" applyNumberFormat="1" applyFont="1" applyFill="1" applyAlignment="1">
      <alignment vertical="top" wrapText="1"/>
    </xf>
    <xf numFmtId="49" fontId="66" fillId="0" borderId="0" xfId="0" applyNumberFormat="1" applyFont="1" applyAlignment="1">
      <alignment horizontal="center" vertical="top"/>
    </xf>
    <xf numFmtId="174" fontId="67" fillId="0" borderId="0" xfId="0" applyNumberFormat="1" applyFont="1" applyAlignment="1">
      <alignment vertical="top" wrapText="1"/>
    </xf>
    <xf numFmtId="174" fontId="18" fillId="0" borderId="0" xfId="0" applyNumberFormat="1" applyFont="1" applyAlignment="1">
      <alignment vertical="top" wrapText="1"/>
    </xf>
    <xf numFmtId="49" fontId="68" fillId="0" borderId="0" xfId="0" applyNumberFormat="1" applyFont="1" applyAlignment="1">
      <alignment horizontal="center" vertical="top"/>
    </xf>
    <xf numFmtId="0" fontId="22" fillId="0" borderId="9" xfId="0" applyFont="1" applyBorder="1" applyAlignment="1">
      <alignment horizontal="right" vertical="center"/>
    </xf>
    <xf numFmtId="164" fontId="21" fillId="0" borderId="1" xfId="0" applyNumberFormat="1" applyFont="1" applyBorder="1" applyProtection="1">
      <protection locked="0"/>
    </xf>
    <xf numFmtId="0" fontId="21" fillId="0" borderId="1" xfId="1" applyNumberFormat="1" applyFont="1" applyFill="1" applyBorder="1" applyAlignment="1" applyProtection="1">
      <alignment horizontal="left"/>
      <protection locked="0"/>
    </xf>
    <xf numFmtId="1" fontId="21" fillId="0" borderId="1" xfId="0" applyNumberFormat="1" applyFont="1" applyBorder="1" applyAlignment="1" applyProtection="1">
      <alignment horizontal="center"/>
      <protection locked="0"/>
    </xf>
    <xf numFmtId="0" fontId="0" fillId="6" borderId="0" xfId="0" applyFill="1"/>
    <xf numFmtId="0" fontId="26" fillId="6" borderId="0" xfId="0" applyFont="1" applyFill="1"/>
    <xf numFmtId="0" fontId="26" fillId="6" borderId="0" xfId="0" applyFont="1" applyFill="1" applyAlignment="1">
      <alignment vertical="center"/>
    </xf>
    <xf numFmtId="0" fontId="58" fillId="2" borderId="6" xfId="0" applyFont="1" applyFill="1" applyBorder="1" applyAlignment="1">
      <alignment horizontal="left" vertical="center"/>
    </xf>
    <xf numFmtId="37" fontId="59" fillId="7" borderId="1" xfId="0" applyNumberFormat="1" applyFont="1" applyFill="1" applyBorder="1" applyAlignment="1">
      <alignment horizontal="center" vertical="center"/>
    </xf>
    <xf numFmtId="0" fontId="59" fillId="6" borderId="1" xfId="0" applyFont="1" applyFill="1" applyBorder="1" applyProtection="1">
      <protection locked="0"/>
    </xf>
    <xf numFmtId="0" fontId="40" fillId="6" borderId="0" xfId="0" applyFont="1" applyFill="1"/>
    <xf numFmtId="0" fontId="61" fillId="2" borderId="1" xfId="0" applyFont="1" applyFill="1" applyBorder="1" applyAlignment="1">
      <alignment horizontal="right" vertical="center"/>
    </xf>
    <xf numFmtId="0" fontId="60" fillId="4" borderId="1" xfId="0" applyFont="1" applyFill="1" applyBorder="1" applyAlignment="1">
      <alignment horizontal="center" vertical="center" wrapText="1"/>
    </xf>
    <xf numFmtId="0" fontId="61" fillId="2" borderId="9" xfId="0" applyFont="1" applyFill="1" applyBorder="1" applyAlignment="1">
      <alignment horizontal="right"/>
    </xf>
    <xf numFmtId="164" fontId="26" fillId="2" borderId="2" xfId="0" applyNumberFormat="1" applyFont="1" applyFill="1" applyBorder="1"/>
    <xf numFmtId="0" fontId="62" fillId="6" borderId="0" xfId="0" applyFont="1" applyFill="1"/>
    <xf numFmtId="0" fontId="61" fillId="2" borderId="7" xfId="0" applyFont="1" applyFill="1" applyBorder="1" applyAlignment="1">
      <alignment horizontal="right"/>
    </xf>
    <xf numFmtId="0" fontId="61" fillId="2" borderId="12" xfId="0" applyFont="1" applyFill="1" applyBorder="1" applyAlignment="1">
      <alignment horizontal="right"/>
    </xf>
    <xf numFmtId="0" fontId="61" fillId="2" borderId="0" xfId="0" applyFont="1" applyFill="1" applyAlignment="1">
      <alignment horizontal="right"/>
    </xf>
    <xf numFmtId="0" fontId="26" fillId="2" borderId="1" xfId="0" applyFont="1" applyFill="1" applyBorder="1"/>
    <xf numFmtId="0" fontId="61" fillId="2" borderId="12" xfId="0" applyFont="1" applyFill="1" applyBorder="1" applyAlignment="1">
      <alignment horizontal="left" indent="1"/>
    </xf>
    <xf numFmtId="164" fontId="26" fillId="2" borderId="1" xfId="0" applyNumberFormat="1" applyFont="1" applyFill="1" applyBorder="1"/>
    <xf numFmtId="37" fontId="26" fillId="0" borderId="1" xfId="0" applyNumberFormat="1" applyFont="1" applyBorder="1" applyProtection="1">
      <protection locked="0"/>
    </xf>
    <xf numFmtId="0" fontId="58" fillId="2" borderId="5" xfId="0" applyFont="1" applyFill="1" applyBorder="1" applyAlignment="1">
      <alignment horizontal="left" vertical="center"/>
    </xf>
    <xf numFmtId="0" fontId="59" fillId="2" borderId="1" xfId="0" applyFont="1" applyFill="1" applyBorder="1" applyAlignment="1">
      <alignment horizontal="left" vertical="center"/>
    </xf>
    <xf numFmtId="0" fontId="64" fillId="2" borderId="6" xfId="0" applyFont="1" applyFill="1" applyBorder="1" applyAlignment="1">
      <alignment horizontal="left"/>
    </xf>
    <xf numFmtId="0" fontId="64" fillId="2" borderId="5" xfId="0" applyFont="1" applyFill="1" applyBorder="1" applyAlignment="1">
      <alignment horizontal="left"/>
    </xf>
    <xf numFmtId="0" fontId="64" fillId="2" borderId="12" xfId="0" applyFont="1" applyFill="1" applyBorder="1" applyAlignment="1">
      <alignment horizontal="left"/>
    </xf>
    <xf numFmtId="0" fontId="17" fillId="6" borderId="0" xfId="0" applyFont="1" applyFill="1" applyAlignment="1">
      <alignment vertical="center"/>
    </xf>
    <xf numFmtId="0" fontId="60" fillId="4" borderId="12" xfId="0" applyFont="1" applyFill="1" applyBorder="1" applyAlignment="1">
      <alignment horizontal="center" vertical="center" wrapText="1"/>
    </xf>
    <xf numFmtId="164" fontId="64" fillId="7" borderId="1" xfId="1" applyNumberFormat="1" applyFont="1" applyFill="1" applyBorder="1" applyProtection="1"/>
    <xf numFmtId="176" fontId="26" fillId="7" borderId="1" xfId="1" applyNumberFormat="1" applyFont="1" applyFill="1" applyBorder="1" applyProtection="1"/>
    <xf numFmtId="0" fontId="21" fillId="7" borderId="1" xfId="7" quotePrefix="1" applyNumberFormat="1" applyFont="1" applyFill="1" applyBorder="1" applyAlignment="1" applyProtection="1">
      <alignment horizontal="center" vertical="justify"/>
    </xf>
    <xf numFmtId="0" fontId="22" fillId="7" borderId="1" xfId="7" quotePrefix="1" applyNumberFormat="1" applyFont="1" applyFill="1" applyBorder="1" applyAlignment="1" applyProtection="1">
      <alignment horizontal="center" vertical="justify"/>
    </xf>
    <xf numFmtId="0" fontId="22" fillId="7" borderId="1" xfId="5" applyFont="1" applyFill="1" applyBorder="1" applyAlignment="1">
      <alignment horizontal="center" vertical="center"/>
    </xf>
    <xf numFmtId="0" fontId="18" fillId="6" borderId="0" xfId="5" applyFill="1"/>
    <xf numFmtId="165" fontId="26" fillId="0" borderId="8" xfId="7" applyNumberFormat="1" applyFont="1" applyFill="1" applyBorder="1" applyAlignment="1" applyProtection="1">
      <alignment horizontal="center" vertical="center"/>
      <protection locked="0"/>
    </xf>
    <xf numFmtId="9" fontId="26" fillId="0" borderId="3" xfId="7" applyFont="1" applyFill="1" applyBorder="1" applyAlignment="1" applyProtection="1">
      <alignment horizontal="center"/>
      <protection locked="0"/>
    </xf>
    <xf numFmtId="165" fontId="26" fillId="0" borderId="6" xfId="7" applyNumberFormat="1" applyFont="1" applyFill="1" applyBorder="1" applyAlignment="1" applyProtection="1">
      <alignment horizontal="center"/>
      <protection locked="0"/>
    </xf>
    <xf numFmtId="42" fontId="23" fillId="7" borderId="5" xfId="2" applyNumberFormat="1" applyFont="1" applyFill="1" applyBorder="1" applyAlignment="1" applyProtection="1">
      <alignment horizontal="center"/>
    </xf>
    <xf numFmtId="42" fontId="23" fillId="7" borderId="3" xfId="2" applyNumberFormat="1" applyFont="1" applyFill="1" applyBorder="1" applyProtection="1"/>
    <xf numFmtId="42" fontId="23" fillId="7" borderId="8" xfId="7" applyNumberFormat="1" applyFont="1" applyFill="1" applyBorder="1" applyProtection="1"/>
    <xf numFmtId="42" fontId="23" fillId="7" borderId="9" xfId="2" applyNumberFormat="1" applyFont="1" applyFill="1" applyBorder="1" applyAlignment="1" applyProtection="1">
      <alignment horizontal="left" indent="1"/>
    </xf>
    <xf numFmtId="164" fontId="26" fillId="2" borderId="4" xfId="0" applyNumberFormat="1" applyFont="1" applyFill="1" applyBorder="1"/>
    <xf numFmtId="164" fontId="26" fillId="2" borderId="12" xfId="0" applyNumberFormat="1" applyFont="1" applyFill="1" applyBorder="1"/>
    <xf numFmtId="164" fontId="23" fillId="2" borderId="12" xfId="0" applyNumberFormat="1" applyFont="1" applyFill="1" applyBorder="1"/>
    <xf numFmtId="37" fontId="26" fillId="0" borderId="12" xfId="0" applyNumberFormat="1" applyFont="1" applyBorder="1" applyProtection="1">
      <protection locked="0"/>
    </xf>
    <xf numFmtId="164" fontId="26" fillId="0" borderId="15" xfId="1" applyNumberFormat="1" applyFont="1" applyBorder="1" applyProtection="1">
      <protection locked="0"/>
    </xf>
    <xf numFmtId="37" fontId="26" fillId="0" borderId="15" xfId="7" applyNumberFormat="1" applyFont="1" applyFill="1" applyBorder="1" applyAlignment="1" applyProtection="1">
      <alignment horizontal="right"/>
      <protection locked="0"/>
    </xf>
    <xf numFmtId="37" fontId="26" fillId="0" borderId="15" xfId="0" applyNumberFormat="1" applyFont="1" applyBorder="1" applyAlignment="1" applyProtection="1">
      <alignment horizontal="right"/>
      <protection locked="0"/>
    </xf>
    <xf numFmtId="164" fontId="26" fillId="2" borderId="15" xfId="0" applyNumberFormat="1" applyFont="1" applyFill="1" applyBorder="1"/>
    <xf numFmtId="0" fontId="40" fillId="6" borderId="16" xfId="0" applyFont="1" applyFill="1" applyBorder="1"/>
    <xf numFmtId="165" fontId="26" fillId="0" borderId="16" xfId="7" applyNumberFormat="1" applyFont="1" applyFill="1" applyBorder="1" applyAlignment="1" applyProtection="1">
      <alignment horizontal="center"/>
      <protection locked="0"/>
    </xf>
    <xf numFmtId="37" fontId="26" fillId="6" borderId="17" xfId="2" applyNumberFormat="1" applyFont="1" applyFill="1" applyBorder="1" applyAlignment="1" applyProtection="1">
      <alignment horizontal="right"/>
      <protection locked="0"/>
    </xf>
    <xf numFmtId="37" fontId="26" fillId="6" borderId="17" xfId="0" applyNumberFormat="1" applyFont="1" applyFill="1" applyBorder="1" applyAlignment="1" applyProtection="1">
      <alignment horizontal="right"/>
      <protection locked="0"/>
    </xf>
    <xf numFmtId="37" fontId="26" fillId="6" borderId="15" xfId="2" applyNumberFormat="1" applyFont="1" applyFill="1" applyBorder="1" applyAlignment="1" applyProtection="1">
      <alignment horizontal="right"/>
      <protection locked="0"/>
    </xf>
    <xf numFmtId="37" fontId="26" fillId="6" borderId="18" xfId="7" applyNumberFormat="1" applyFont="1" applyFill="1" applyBorder="1" applyAlignment="1" applyProtection="1">
      <alignment horizontal="right"/>
      <protection locked="0"/>
    </xf>
    <xf numFmtId="37" fontId="26" fillId="0" borderId="17" xfId="0" applyNumberFormat="1" applyFont="1" applyBorder="1" applyAlignment="1" applyProtection="1">
      <alignment horizontal="right"/>
      <protection locked="0"/>
    </xf>
    <xf numFmtId="164" fontId="26" fillId="2" borderId="17" xfId="0" applyNumberFormat="1" applyFont="1" applyFill="1" applyBorder="1"/>
    <xf numFmtId="164" fontId="23" fillId="2" borderId="17" xfId="0" applyNumberFormat="1" applyFont="1" applyFill="1" applyBorder="1"/>
    <xf numFmtId="37" fontId="26" fillId="0" borderId="17" xfId="0" applyNumberFormat="1" applyFont="1" applyBorder="1" applyAlignment="1" applyProtection="1">
      <alignment horizontal="right" indent="1"/>
      <protection locked="0"/>
    </xf>
    <xf numFmtId="167" fontId="23" fillId="2" borderId="17" xfId="0" applyNumberFormat="1" applyFont="1" applyFill="1" applyBorder="1"/>
    <xf numFmtId="164" fontId="23" fillId="2" borderId="19" xfId="0" applyNumberFormat="1" applyFont="1" applyFill="1" applyBorder="1"/>
    <xf numFmtId="164" fontId="26" fillId="6" borderId="12" xfId="1" applyNumberFormat="1" applyFont="1" applyFill="1" applyBorder="1" applyProtection="1">
      <protection locked="0"/>
    </xf>
    <xf numFmtId="164" fontId="26" fillId="2" borderId="12" xfId="1" applyNumberFormat="1" applyFont="1" applyFill="1" applyBorder="1" applyProtection="1"/>
    <xf numFmtId="164" fontId="26" fillId="0" borderId="12" xfId="1" applyNumberFormat="1" applyFont="1" applyFill="1" applyBorder="1" applyProtection="1">
      <protection locked="0"/>
    </xf>
    <xf numFmtId="164" fontId="23" fillId="0" borderId="12" xfId="0" applyNumberFormat="1" applyFont="1" applyBorder="1" applyProtection="1">
      <protection locked="0"/>
    </xf>
    <xf numFmtId="43" fontId="23" fillId="2" borderId="12" xfId="0" applyNumberFormat="1" applyFont="1" applyFill="1" applyBorder="1"/>
    <xf numFmtId="0" fontId="60" fillId="4" borderId="14" xfId="0" applyFont="1" applyFill="1" applyBorder="1" applyAlignment="1">
      <alignment horizontal="center" vertical="center"/>
    </xf>
    <xf numFmtId="164" fontId="26" fillId="2" borderId="15" xfId="1" applyNumberFormat="1" applyFont="1" applyFill="1" applyBorder="1" applyProtection="1"/>
    <xf numFmtId="0" fontId="26" fillId="6" borderId="16" xfId="0" applyFont="1" applyFill="1" applyBorder="1"/>
    <xf numFmtId="164" fontId="26" fillId="0" borderId="17" xfId="1" applyNumberFormat="1" applyFont="1" applyBorder="1" applyProtection="1">
      <protection locked="0"/>
    </xf>
    <xf numFmtId="164" fontId="23" fillId="6" borderId="17" xfId="0" applyNumberFormat="1" applyFont="1" applyFill="1" applyBorder="1" applyProtection="1">
      <protection locked="0"/>
    </xf>
    <xf numFmtId="37" fontId="26" fillId="0" borderId="17" xfId="0" applyNumberFormat="1" applyFont="1" applyBorder="1" applyProtection="1">
      <protection locked="0"/>
    </xf>
    <xf numFmtId="0" fontId="71" fillId="0" borderId="0" xfId="8" applyFont="1"/>
    <xf numFmtId="0" fontId="16" fillId="0" borderId="0" xfId="8"/>
    <xf numFmtId="0" fontId="16" fillId="0" borderId="0" xfId="8" applyAlignment="1">
      <alignment horizontal="left" vertical="top" wrapText="1"/>
    </xf>
    <xf numFmtId="14" fontId="16" fillId="0" borderId="0" xfId="8" applyNumberFormat="1"/>
    <xf numFmtId="0" fontId="70" fillId="9" borderId="0" xfId="8" applyFont="1" applyFill="1" applyAlignment="1">
      <alignment horizontal="left" vertical="top"/>
    </xf>
    <xf numFmtId="0" fontId="70" fillId="9" borderId="0" xfId="8" applyFont="1" applyFill="1" applyAlignment="1">
      <alignment horizontal="left" vertical="top" wrapText="1"/>
    </xf>
    <xf numFmtId="0" fontId="69" fillId="0" borderId="0" xfId="8" applyFont="1"/>
    <xf numFmtId="10" fontId="22" fillId="2" borderId="1" xfId="7" applyNumberFormat="1" applyFont="1" applyFill="1" applyBorder="1" applyAlignment="1" applyProtection="1">
      <alignment vertical="center" wrapText="1"/>
    </xf>
    <xf numFmtId="10" fontId="22" fillId="2" borderId="2" xfId="7" applyNumberFormat="1" applyFont="1" applyFill="1" applyBorder="1" applyAlignment="1" applyProtection="1">
      <alignment horizontal="right"/>
    </xf>
    <xf numFmtId="10" fontId="22" fillId="2" borderId="1" xfId="7" applyNumberFormat="1" applyFont="1" applyFill="1" applyBorder="1" applyAlignment="1" applyProtection="1">
      <alignment horizontal="right"/>
    </xf>
    <xf numFmtId="177" fontId="22" fillId="0" borderId="1" xfId="1" applyNumberFormat="1" applyFont="1" applyFill="1" applyBorder="1" applyAlignment="1" applyProtection="1">
      <alignment horizontal="right"/>
      <protection locked="0"/>
    </xf>
    <xf numFmtId="164" fontId="22" fillId="0" borderId="1" xfId="0" applyNumberFormat="1" applyFont="1" applyBorder="1" applyAlignment="1" applyProtection="1">
      <alignment horizontal="right"/>
      <protection locked="0"/>
    </xf>
    <xf numFmtId="10" fontId="22" fillId="0" borderId="1" xfId="7" applyNumberFormat="1" applyFont="1" applyFill="1" applyBorder="1" applyAlignment="1" applyProtection="1">
      <alignment horizontal="right"/>
      <protection locked="0"/>
    </xf>
    <xf numFmtId="0" fontId="16" fillId="0" borderId="0" xfId="8" applyAlignment="1">
      <alignment horizontal="left"/>
    </xf>
    <xf numFmtId="173" fontId="21" fillId="2" borderId="3" xfId="2" applyNumberFormat="1" applyFont="1" applyFill="1" applyBorder="1" applyAlignment="1" applyProtection="1">
      <alignment horizontal="center" vertical="center" wrapText="1"/>
    </xf>
    <xf numFmtId="172" fontId="21" fillId="2" borderId="6" xfId="2" applyNumberFormat="1" applyFont="1" applyFill="1" applyBorder="1" applyAlignment="1" applyProtection="1">
      <alignment horizontal="center" vertical="center"/>
    </xf>
    <xf numFmtId="0" fontId="21" fillId="0" borderId="2" xfId="0" applyFont="1" applyBorder="1" applyAlignment="1" applyProtection="1">
      <alignment horizontal="left" vertical="top" wrapText="1"/>
      <protection locked="0"/>
    </xf>
    <xf numFmtId="173" fontId="21" fillId="2" borderId="2" xfId="2" applyNumberFormat="1" applyFont="1" applyFill="1" applyBorder="1" applyAlignment="1" applyProtection="1">
      <alignment horizontal="center" vertical="center" wrapText="1"/>
    </xf>
    <xf numFmtId="5" fontId="21" fillId="2" borderId="7" xfId="2" applyNumberFormat="1" applyFont="1" applyFill="1" applyBorder="1" applyAlignment="1" applyProtection="1">
      <alignment horizontal="center" wrapText="1"/>
    </xf>
    <xf numFmtId="10" fontId="21" fillId="2" borderId="1" xfId="7" applyNumberFormat="1" applyFont="1" applyFill="1" applyBorder="1" applyAlignment="1" applyProtection="1">
      <alignment horizontal="center" vertical="center"/>
    </xf>
    <xf numFmtId="5" fontId="21" fillId="3" borderId="1" xfId="2" applyNumberFormat="1" applyFont="1" applyFill="1" applyBorder="1" applyAlignment="1" applyProtection="1">
      <alignment horizontal="left" vertical="top" wrapText="1"/>
      <protection locked="0"/>
    </xf>
    <xf numFmtId="5" fontId="21" fillId="2" borderId="1" xfId="7" applyNumberFormat="1" applyFont="1" applyFill="1" applyBorder="1" applyAlignment="1" applyProtection="1">
      <alignment horizontal="center" vertical="center"/>
    </xf>
    <xf numFmtId="173" fontId="21" fillId="2" borderId="1" xfId="7" applyNumberFormat="1" applyFont="1" applyFill="1" applyBorder="1" applyAlignment="1" applyProtection="1">
      <alignment horizontal="center" vertical="center" wrapText="1"/>
    </xf>
    <xf numFmtId="10" fontId="21" fillId="5" borderId="1" xfId="7" applyNumberFormat="1" applyFont="1" applyFill="1" applyBorder="1" applyAlignment="1" applyProtection="1">
      <alignment horizontal="center" vertical="center"/>
    </xf>
    <xf numFmtId="173" fontId="21" fillId="2" borderId="8" xfId="2" applyNumberFormat="1" applyFont="1" applyFill="1" applyBorder="1" applyAlignment="1" applyProtection="1">
      <alignment horizontal="center" vertical="center"/>
    </xf>
    <xf numFmtId="14" fontId="14" fillId="0" borderId="0" xfId="8" applyNumberFormat="1" applyFont="1" applyAlignment="1">
      <alignment horizontal="left"/>
    </xf>
    <xf numFmtId="178" fontId="21" fillId="2" borderId="1" xfId="0" applyNumberFormat="1" applyFont="1" applyFill="1" applyBorder="1" applyAlignment="1">
      <alignment horizontal="left" vertical="center"/>
    </xf>
    <xf numFmtId="14" fontId="15" fillId="0" borderId="0" xfId="8" applyNumberFormat="1" applyFont="1" applyAlignment="1">
      <alignment horizontal="left"/>
    </xf>
    <xf numFmtId="0" fontId="0" fillId="0" borderId="5" xfId="0" applyBorder="1"/>
    <xf numFmtId="0" fontId="0" fillId="0" borderId="12" xfId="0" applyBorder="1"/>
    <xf numFmtId="49" fontId="21" fillId="0" borderId="12" xfId="0" applyNumberFormat="1" applyFont="1" applyBorder="1" applyAlignment="1" applyProtection="1">
      <alignment horizontal="left"/>
      <protection locked="0"/>
    </xf>
    <xf numFmtId="37" fontId="18" fillId="0" borderId="0" xfId="11" applyFont="1"/>
    <xf numFmtId="37" fontId="21" fillId="0" borderId="0" xfId="11" applyFont="1"/>
    <xf numFmtId="0" fontId="73" fillId="0" borderId="0" xfId="0" applyFont="1"/>
    <xf numFmtId="0" fontId="21" fillId="0" borderId="6" xfId="0" applyFont="1" applyBorder="1" applyAlignment="1" applyProtection="1">
      <alignment horizontal="left"/>
      <protection locked="0"/>
    </xf>
    <xf numFmtId="49" fontId="73" fillId="0" borderId="0" xfId="0" applyNumberFormat="1" applyFont="1"/>
    <xf numFmtId="1" fontId="73" fillId="0" borderId="0" xfId="0" applyNumberFormat="1" applyFont="1"/>
    <xf numFmtId="171" fontId="21" fillId="0" borderId="6" xfId="0" applyNumberFormat="1" applyFont="1" applyBorder="1" applyAlignment="1" applyProtection="1">
      <alignment horizontal="left"/>
      <protection locked="0"/>
    </xf>
    <xf numFmtId="0" fontId="18" fillId="6" borderId="0" xfId="3" applyFill="1" applyAlignment="1">
      <alignment vertical="center"/>
    </xf>
    <xf numFmtId="0" fontId="17" fillId="6" borderId="0" xfId="3" applyFont="1" applyFill="1" applyAlignment="1">
      <alignment horizontal="left" vertical="center"/>
    </xf>
    <xf numFmtId="0" fontId="17" fillId="7" borderId="1" xfId="3" applyFont="1" applyFill="1" applyBorder="1" applyAlignment="1">
      <alignment horizontal="center" vertical="center" wrapText="1"/>
    </xf>
    <xf numFmtId="172" fontId="17" fillId="7" borderId="1" xfId="3" applyNumberFormat="1" applyFont="1" applyFill="1" applyBorder="1" applyAlignment="1">
      <alignment horizontal="center" vertical="center" wrapText="1"/>
    </xf>
    <xf numFmtId="172" fontId="17" fillId="7" borderId="0" xfId="3" applyNumberFormat="1" applyFont="1" applyFill="1" applyAlignment="1">
      <alignment horizontal="center" vertical="center" wrapText="1"/>
    </xf>
    <xf numFmtId="7" fontId="18" fillId="0" borderId="0" xfId="3" applyNumberFormat="1" applyAlignment="1">
      <alignment horizontal="center" vertical="center"/>
    </xf>
    <xf numFmtId="0" fontId="35" fillId="0" borderId="0" xfId="0" applyFont="1" applyAlignment="1">
      <alignment horizontal="right" vertical="top" wrapText="1"/>
    </xf>
    <xf numFmtId="0" fontId="23" fillId="0" borderId="0" xfId="0" applyFont="1" applyAlignment="1">
      <alignment horizontal="right" vertical="top" wrapText="1"/>
    </xf>
    <xf numFmtId="164" fontId="18" fillId="0" borderId="0" xfId="1" applyNumberFormat="1" applyFont="1" applyBorder="1" applyAlignment="1" applyProtection="1">
      <alignment horizontal="left"/>
    </xf>
    <xf numFmtId="164" fontId="18" fillId="0" borderId="0" xfId="1" applyNumberFormat="1" applyFont="1" applyFill="1" applyBorder="1" applyProtection="1"/>
    <xf numFmtId="9" fontId="18" fillId="0" borderId="0" xfId="0" quotePrefix="1" applyNumberFormat="1" applyFont="1"/>
    <xf numFmtId="9" fontId="18" fillId="0" borderId="0" xfId="7" quotePrefix="1" applyFont="1" applyFill="1" applyBorder="1" applyProtection="1"/>
    <xf numFmtId="0" fontId="35" fillId="3" borderId="0" xfId="0" applyFont="1" applyFill="1"/>
    <xf numFmtId="0" fontId="60" fillId="0" borderId="14" xfId="0" applyFont="1" applyBorder="1" applyAlignment="1" applyProtection="1">
      <alignment horizontal="center" vertical="center" wrapText="1"/>
      <protection locked="0"/>
    </xf>
    <xf numFmtId="0" fontId="17" fillId="6" borderId="0" xfId="3" applyFont="1" applyFill="1" applyAlignment="1">
      <alignment horizontal="center" vertical="center"/>
    </xf>
    <xf numFmtId="0" fontId="18" fillId="6" borderId="0" xfId="3" applyFill="1" applyAlignment="1">
      <alignment horizontal="center" vertical="center"/>
    </xf>
    <xf numFmtId="0" fontId="74" fillId="0" borderId="0" xfId="10" applyFont="1" applyAlignment="1">
      <alignment horizontal="left" vertical="top" wrapText="1"/>
    </xf>
    <xf numFmtId="0" fontId="13" fillId="0" borderId="0" xfId="8" applyFont="1"/>
    <xf numFmtId="168" fontId="13" fillId="0" borderId="0" xfId="8" applyNumberFormat="1" applyFont="1" applyAlignment="1">
      <alignment horizontal="left"/>
    </xf>
    <xf numFmtId="0" fontId="21" fillId="0" borderId="12" xfId="0" applyFont="1" applyBorder="1" applyAlignment="1">
      <alignment horizontal="left"/>
    </xf>
    <xf numFmtId="0" fontId="12" fillId="0" borderId="0" xfId="8" applyFont="1"/>
    <xf numFmtId="0" fontId="12" fillId="0" borderId="0" xfId="8" applyFont="1" applyAlignment="1">
      <alignment horizontal="left" vertical="top" wrapText="1"/>
    </xf>
    <xf numFmtId="164" fontId="26" fillId="7" borderId="1" xfId="1" applyNumberFormat="1" applyFont="1" applyFill="1" applyBorder="1" applyProtection="1"/>
    <xf numFmtId="0" fontId="16" fillId="10" borderId="0" xfId="8" applyFill="1"/>
    <xf numFmtId="0" fontId="16" fillId="10" borderId="0" xfId="8" applyFill="1" applyAlignment="1">
      <alignment horizontal="left"/>
    </xf>
    <xf numFmtId="0" fontId="16" fillId="10" borderId="0" xfId="8" applyFill="1" applyAlignment="1">
      <alignment horizontal="left" vertical="top" wrapText="1"/>
    </xf>
    <xf numFmtId="0" fontId="11" fillId="0" borderId="0" xfId="8" applyFont="1"/>
    <xf numFmtId="0" fontId="11" fillId="0" borderId="0" xfId="8" applyFont="1" applyAlignment="1">
      <alignment horizontal="left" vertical="top" wrapText="1"/>
    </xf>
    <xf numFmtId="0" fontId="76" fillId="0" borderId="0" xfId="8" applyFont="1"/>
    <xf numFmtId="0" fontId="76" fillId="0" borderId="0" xfId="8" applyFont="1" applyAlignment="1">
      <alignment horizontal="left"/>
    </xf>
    <xf numFmtId="0" fontId="76" fillId="0" borderId="0" xfId="8" applyFont="1" applyAlignment="1">
      <alignment horizontal="left" vertical="top" wrapText="1"/>
    </xf>
    <xf numFmtId="14" fontId="76" fillId="0" borderId="0" xfId="8" applyNumberFormat="1" applyFont="1"/>
    <xf numFmtId="49" fontId="18" fillId="0" borderId="22" xfId="0" applyNumberFormat="1" applyFont="1" applyBorder="1" applyAlignment="1">
      <alignment horizontal="center" vertical="center"/>
    </xf>
    <xf numFmtId="0" fontId="0" fillId="0" borderId="1" xfId="0" applyBorder="1" applyAlignment="1">
      <alignment horizontal="center" vertical="center"/>
    </xf>
    <xf numFmtId="0" fontId="0" fillId="0" borderId="1" xfId="0" applyBorder="1" applyAlignment="1">
      <alignment horizontal="left" vertical="center"/>
    </xf>
    <xf numFmtId="7" fontId="0" fillId="0" borderId="1" xfId="7" applyNumberFormat="1" applyFont="1" applyBorder="1" applyAlignment="1">
      <alignment horizontal="center"/>
    </xf>
    <xf numFmtId="7" fontId="0" fillId="0" borderId="1" xfId="0" applyNumberFormat="1" applyBorder="1" applyAlignment="1">
      <alignment horizontal="center" vertical="center"/>
    </xf>
    <xf numFmtId="0" fontId="10" fillId="0" borderId="0" xfId="8" applyFont="1"/>
    <xf numFmtId="0" fontId="10" fillId="0" borderId="0" xfId="8" applyFont="1" applyAlignment="1">
      <alignment horizontal="left" vertical="top" wrapText="1"/>
    </xf>
    <xf numFmtId="0" fontId="76" fillId="0" borderId="0" xfId="8" applyFont="1" applyAlignment="1">
      <alignment wrapText="1"/>
    </xf>
    <xf numFmtId="164" fontId="23" fillId="0" borderId="1" xfId="1" applyNumberFormat="1" applyFont="1" applyFill="1" applyBorder="1" applyAlignment="1" applyProtection="1">
      <alignment horizontal="center" vertical="center" wrapText="1"/>
      <protection locked="0"/>
    </xf>
    <xf numFmtId="0" fontId="18" fillId="0" borderId="0" xfId="0" applyFont="1" applyAlignment="1">
      <alignment horizontal="left" vertical="top" wrapText="1"/>
    </xf>
    <xf numFmtId="0" fontId="9" fillId="0" borderId="0" xfId="8" applyFont="1"/>
    <xf numFmtId="0" fontId="8" fillId="0" borderId="0" xfId="8" applyFont="1"/>
    <xf numFmtId="0" fontId="8" fillId="0" borderId="0" xfId="8" applyFont="1" applyAlignment="1">
      <alignment horizontal="left" vertical="top" wrapText="1"/>
    </xf>
    <xf numFmtId="0" fontId="7" fillId="0" borderId="0" xfId="8" applyFont="1"/>
    <xf numFmtId="0" fontId="7" fillId="0" borderId="0" xfId="8" applyFont="1" applyAlignment="1">
      <alignment horizontal="left" vertical="top" wrapText="1"/>
    </xf>
    <xf numFmtId="0" fontId="6" fillId="0" borderId="0" xfId="8" applyFont="1" applyAlignment="1">
      <alignment horizontal="left" vertical="top" wrapText="1"/>
    </xf>
    <xf numFmtId="0" fontId="5" fillId="0" borderId="0" xfId="8" applyFont="1"/>
    <xf numFmtId="179" fontId="28" fillId="0" borderId="0" xfId="6" applyNumberFormat="1" applyFont="1"/>
    <xf numFmtId="0" fontId="4" fillId="0" borderId="0" xfId="8" applyFont="1" applyAlignment="1">
      <alignment horizontal="left" vertical="top" wrapText="1"/>
    </xf>
    <xf numFmtId="0" fontId="4" fillId="0" borderId="0" xfId="8" applyFont="1"/>
    <xf numFmtId="0" fontId="3" fillId="0" borderId="0" xfId="8" applyFont="1" applyAlignment="1">
      <alignment horizontal="left" vertical="top" wrapText="1"/>
    </xf>
    <xf numFmtId="0" fontId="2" fillId="0" borderId="0" xfId="8" applyFont="1" applyAlignment="1">
      <alignment horizontal="left" vertical="top" wrapText="1"/>
    </xf>
    <xf numFmtId="0" fontId="20" fillId="0" borderId="0" xfId="0" applyFont="1" applyAlignment="1">
      <alignment horizontal="center"/>
    </xf>
    <xf numFmtId="0" fontId="33" fillId="3" borderId="0" xfId="0" applyFont="1" applyFill="1" applyAlignment="1">
      <alignment horizontal="right"/>
    </xf>
    <xf numFmtId="0" fontId="22" fillId="0" borderId="0" xfId="0" applyFont="1" applyAlignment="1">
      <alignment horizontal="right" vertical="top"/>
    </xf>
    <xf numFmtId="0" fontId="22" fillId="4" borderId="1" xfId="0" applyFont="1" applyFill="1" applyBorder="1" applyAlignment="1">
      <alignment horizontal="center" vertical="center" wrapText="1"/>
    </xf>
    <xf numFmtId="0" fontId="21" fillId="2" borderId="1" xfId="0" applyFont="1" applyFill="1" applyBorder="1" applyAlignment="1">
      <alignment horizontal="left" vertical="center" wrapText="1"/>
    </xf>
    <xf numFmtId="9" fontId="21" fillId="2" borderId="10" xfId="2" applyNumberFormat="1" applyFont="1" applyFill="1" applyBorder="1" applyAlignment="1" applyProtection="1">
      <alignment horizontal="center" vertical="center" wrapText="1"/>
    </xf>
    <xf numFmtId="0" fontId="21" fillId="0" borderId="1" xfId="0" applyFont="1" applyBorder="1" applyAlignment="1" applyProtection="1">
      <alignment horizontal="left" vertical="top" wrapText="1"/>
      <protection locked="0"/>
    </xf>
    <xf numFmtId="0" fontId="1" fillId="0" borderId="0" xfId="8" applyFont="1"/>
    <xf numFmtId="0" fontId="74" fillId="0" borderId="0" xfId="10" applyFont="1"/>
    <xf numFmtId="0" fontId="18" fillId="0" borderId="0" xfId="10" applyFont="1" applyAlignment="1">
      <alignment horizontal="left" vertical="top" wrapText="1"/>
    </xf>
    <xf numFmtId="0" fontId="18" fillId="0" borderId="0" xfId="8" applyFont="1"/>
    <xf numFmtId="0" fontId="18" fillId="0" borderId="0" xfId="8" applyFont="1" applyAlignment="1">
      <alignment horizontal="left" vertical="top" wrapText="1"/>
    </xf>
    <xf numFmtId="0" fontId="18" fillId="0" borderId="0" xfId="0" quotePrefix="1" applyFont="1" applyAlignment="1">
      <alignment vertical="top" wrapText="1"/>
    </xf>
    <xf numFmtId="0" fontId="21" fillId="0" borderId="0" xfId="0" applyFont="1" applyAlignment="1" applyProtection="1">
      <alignment horizontal="center" vertical="center"/>
      <protection locked="0"/>
    </xf>
    <xf numFmtId="37" fontId="23" fillId="0" borderId="0" xfId="0" applyNumberFormat="1" applyFont="1" applyAlignment="1">
      <alignment horizontal="center"/>
    </xf>
    <xf numFmtId="164" fontId="21" fillId="0" borderId="0" xfId="1" applyNumberFormat="1" applyFont="1" applyFill="1" applyBorder="1" applyProtection="1">
      <protection locked="0"/>
    </xf>
    <xf numFmtId="9" fontId="26" fillId="0" borderId="1" xfId="7" quotePrefix="1" applyFont="1" applyBorder="1" applyAlignment="1" applyProtection="1">
      <alignment horizontal="center"/>
      <protection locked="0"/>
    </xf>
    <xf numFmtId="0" fontId="21" fillId="2" borderId="2" xfId="4" applyFont="1" applyFill="1" applyBorder="1" applyAlignment="1">
      <alignment vertical="center" wrapText="1"/>
    </xf>
    <xf numFmtId="0" fontId="21" fillId="2" borderId="2" xfId="4" applyFont="1" applyFill="1" applyBorder="1" applyAlignment="1">
      <alignment horizontal="left" vertical="center" wrapText="1"/>
    </xf>
    <xf numFmtId="0" fontId="21" fillId="2" borderId="1" xfId="4" applyFont="1" applyFill="1" applyBorder="1" applyAlignment="1">
      <alignment horizontal="left" vertical="center" wrapText="1"/>
    </xf>
    <xf numFmtId="6" fontId="21" fillId="2" borderId="6" xfId="4" applyNumberFormat="1" applyFont="1" applyFill="1" applyBorder="1" applyAlignment="1">
      <alignment horizontal="center" vertical="center" wrapText="1"/>
    </xf>
    <xf numFmtId="8" fontId="21" fillId="2" borderId="1" xfId="4" applyNumberFormat="1" applyFont="1" applyFill="1" applyBorder="1" applyAlignment="1">
      <alignment horizontal="center" vertical="center" wrapText="1"/>
    </xf>
    <xf numFmtId="6" fontId="22" fillId="2" borderId="5" xfId="4" applyNumberFormat="1" applyFont="1" applyFill="1" applyBorder="1" applyAlignment="1">
      <alignment horizontal="center" vertical="center" wrapText="1"/>
    </xf>
    <xf numFmtId="0" fontId="21" fillId="2" borderId="8" xfId="0" applyFont="1" applyFill="1" applyBorder="1" applyAlignment="1">
      <alignment horizontal="center" vertical="center" wrapText="1"/>
    </xf>
    <xf numFmtId="0" fontId="21" fillId="2" borderId="7" xfId="0" applyFont="1" applyFill="1" applyBorder="1" applyAlignment="1">
      <alignment horizontal="center" vertical="center" wrapText="1"/>
    </xf>
    <xf numFmtId="165" fontId="21" fillId="2" borderId="11" xfId="0" applyNumberFormat="1" applyFont="1" applyFill="1" applyBorder="1" applyAlignment="1">
      <alignment horizontal="center" vertical="center" wrapText="1"/>
    </xf>
    <xf numFmtId="165" fontId="21" fillId="2" borderId="10" xfId="0" applyNumberFormat="1" applyFont="1" applyFill="1" applyBorder="1" applyAlignment="1">
      <alignment horizontal="center" vertical="center" wrapText="1"/>
    </xf>
    <xf numFmtId="165" fontId="21" fillId="2" borderId="3" xfId="0" applyNumberFormat="1" applyFont="1" applyFill="1" applyBorder="1" applyAlignment="1">
      <alignment horizontal="center" vertical="center" wrapText="1"/>
    </xf>
    <xf numFmtId="165" fontId="21" fillId="2" borderId="2" xfId="0" applyNumberFormat="1" applyFont="1" applyFill="1" applyBorder="1" applyAlignment="1">
      <alignment horizontal="center" vertical="center" wrapText="1"/>
    </xf>
    <xf numFmtId="173" fontId="21" fillId="2" borderId="2" xfId="0" applyNumberFormat="1" applyFont="1" applyFill="1" applyBorder="1" applyAlignment="1">
      <alignment horizontal="center" vertical="center" wrapText="1"/>
    </xf>
    <xf numFmtId="173" fontId="21" fillId="2" borderId="3" xfId="0" applyNumberFormat="1" applyFont="1" applyFill="1" applyBorder="1" applyAlignment="1">
      <alignment horizontal="center" vertical="center" wrapText="1"/>
    </xf>
    <xf numFmtId="0" fontId="21" fillId="2" borderId="11" xfId="0" applyFont="1" applyFill="1" applyBorder="1" applyAlignment="1">
      <alignment horizontal="center" vertical="center" wrapText="1"/>
    </xf>
    <xf numFmtId="0" fontId="21" fillId="2" borderId="3" xfId="0" applyFont="1" applyFill="1" applyBorder="1" applyAlignment="1">
      <alignment horizontal="center" vertical="center" wrapText="1"/>
    </xf>
    <xf numFmtId="165" fontId="21" fillId="2" borderId="1" xfId="7" applyNumberFormat="1" applyFont="1" applyFill="1" applyBorder="1" applyAlignment="1" applyProtection="1">
      <alignment horizontal="center" vertical="center"/>
    </xf>
    <xf numFmtId="9" fontId="21" fillId="2" borderId="1" xfId="0" applyNumberFormat="1" applyFont="1" applyFill="1" applyBorder="1" applyAlignment="1">
      <alignment horizontal="center" vertical="center" wrapText="1"/>
    </xf>
    <xf numFmtId="165" fontId="22" fillId="2" borderId="6" xfId="0" applyNumberFormat="1" applyFont="1" applyFill="1" applyBorder="1" applyAlignment="1">
      <alignment horizontal="center" vertical="center" wrapText="1"/>
    </xf>
    <xf numFmtId="0" fontId="21" fillId="2" borderId="8" xfId="0" applyFont="1" applyFill="1" applyBorder="1" applyAlignment="1">
      <alignment horizontal="center" vertical="top" wrapText="1"/>
    </xf>
    <xf numFmtId="0" fontId="21" fillId="2" borderId="7" xfId="0" applyFont="1" applyFill="1" applyBorder="1" applyAlignment="1">
      <alignment horizontal="center" vertical="top" wrapText="1"/>
    </xf>
    <xf numFmtId="9" fontId="21" fillId="2" borderId="11" xfId="0" applyNumberFormat="1" applyFont="1" applyFill="1" applyBorder="1" applyAlignment="1">
      <alignment horizontal="center" vertical="top" wrapText="1"/>
    </xf>
    <xf numFmtId="9" fontId="21" fillId="2" borderId="10" xfId="0" applyNumberFormat="1" applyFont="1" applyFill="1" applyBorder="1" applyAlignment="1">
      <alignment horizontal="center" vertical="top" wrapText="1"/>
    </xf>
    <xf numFmtId="0" fontId="21" fillId="2" borderId="3" xfId="0" applyFont="1" applyFill="1" applyBorder="1" applyAlignment="1">
      <alignment horizontal="center" vertical="top" wrapText="1"/>
    </xf>
    <xf numFmtId="0" fontId="21" fillId="2" borderId="2" xfId="0" applyFont="1" applyFill="1" applyBorder="1" applyAlignment="1">
      <alignment horizontal="center" vertical="top" wrapText="1"/>
    </xf>
    <xf numFmtId="9" fontId="21" fillId="2" borderId="3" xfId="0" applyNumberFormat="1" applyFont="1" applyFill="1" applyBorder="1" applyAlignment="1">
      <alignment horizontal="center" vertical="center" wrapText="1"/>
    </xf>
    <xf numFmtId="0" fontId="22" fillId="2" borderId="6" xfId="0" applyFont="1" applyFill="1" applyBorder="1" applyAlignment="1">
      <alignment horizontal="center" vertical="center" wrapText="1"/>
    </xf>
    <xf numFmtId="6" fontId="21" fillId="2" borderId="1" xfId="0" applyNumberFormat="1" applyFont="1" applyFill="1" applyBorder="1" applyAlignment="1">
      <alignment horizontal="center" vertical="center" wrapText="1"/>
    </xf>
    <xf numFmtId="6" fontId="21" fillId="2" borderId="7" xfId="0" applyNumberFormat="1" applyFont="1" applyFill="1" applyBorder="1" applyAlignment="1">
      <alignment horizontal="center" vertical="center" wrapText="1"/>
    </xf>
    <xf numFmtId="0" fontId="21" fillId="2" borderId="1" xfId="0" applyFont="1" applyFill="1" applyBorder="1" applyAlignment="1">
      <alignment vertical="center" wrapText="1"/>
    </xf>
    <xf numFmtId="173" fontId="21" fillId="2" borderId="1" xfId="0" applyNumberFormat="1" applyFont="1" applyFill="1" applyBorder="1" applyAlignment="1">
      <alignment horizontal="center" vertical="center" wrapText="1"/>
    </xf>
    <xf numFmtId="1" fontId="21" fillId="5" borderId="1" xfId="0" applyNumberFormat="1" applyFont="1" applyFill="1" applyBorder="1" applyAlignment="1">
      <alignment horizontal="center" vertical="center"/>
    </xf>
    <xf numFmtId="1" fontId="21" fillId="5" borderId="2" xfId="0" applyNumberFormat="1" applyFont="1" applyFill="1" applyBorder="1" applyAlignment="1">
      <alignment horizontal="center" vertical="center"/>
    </xf>
    <xf numFmtId="0" fontId="22" fillId="5" borderId="3" xfId="0" applyFont="1" applyFill="1" applyBorder="1" applyAlignment="1">
      <alignment horizontal="center" vertical="center" wrapText="1"/>
    </xf>
    <xf numFmtId="0" fontId="21" fillId="2" borderId="6" xfId="0" applyFont="1" applyFill="1" applyBorder="1" applyAlignment="1">
      <alignment horizontal="left" vertical="center" wrapText="1"/>
    </xf>
    <xf numFmtId="5" fontId="21" fillId="2" borderId="2" xfId="2" applyNumberFormat="1" applyFont="1" applyFill="1" applyBorder="1" applyAlignment="1" applyProtection="1">
      <alignment horizontal="center" vertical="center"/>
    </xf>
    <xf numFmtId="0" fontId="25" fillId="0" borderId="1" xfId="0" applyFont="1" applyBorder="1" applyAlignment="1" applyProtection="1">
      <alignment horizontal="center"/>
      <protection locked="0"/>
    </xf>
    <xf numFmtId="0" fontId="21" fillId="7" borderId="6" xfId="0" applyFont="1" applyFill="1" applyBorder="1" applyAlignment="1">
      <alignment horizontal="center" vertical="center" wrapText="1"/>
    </xf>
    <xf numFmtId="0" fontId="21" fillId="7" borderId="5" xfId="0" applyFont="1" applyFill="1" applyBorder="1" applyAlignment="1">
      <alignment horizontal="center" vertical="center" wrapText="1"/>
    </xf>
    <xf numFmtId="0" fontId="21" fillId="2" borderId="5" xfId="0" applyFont="1" applyFill="1" applyBorder="1" applyAlignment="1">
      <alignment horizontal="center" vertical="center" wrapText="1"/>
    </xf>
    <xf numFmtId="0" fontId="22" fillId="4" borderId="6" xfId="0" applyFont="1" applyFill="1" applyBorder="1" applyAlignment="1">
      <alignment horizontal="left" vertical="center"/>
    </xf>
    <xf numFmtId="0" fontId="22" fillId="4" borderId="5" xfId="0" applyFont="1" applyFill="1" applyBorder="1" applyAlignment="1">
      <alignment horizontal="left" vertical="center"/>
    </xf>
    <xf numFmtId="0" fontId="22" fillId="4" borderId="12" xfId="0" applyFont="1" applyFill="1" applyBorder="1" applyAlignment="1">
      <alignment horizontal="left" vertical="center"/>
    </xf>
    <xf numFmtId="5" fontId="21" fillId="2" borderId="6" xfId="0" applyNumberFormat="1" applyFont="1" applyFill="1" applyBorder="1" applyAlignment="1">
      <alignment horizontal="center" vertical="center" wrapText="1"/>
    </xf>
    <xf numFmtId="5" fontId="21" fillId="2" borderId="5" xfId="0" applyNumberFormat="1" applyFont="1" applyFill="1" applyBorder="1" applyAlignment="1">
      <alignment horizontal="center" vertical="center" wrapText="1"/>
    </xf>
    <xf numFmtId="5" fontId="21" fillId="2" borderId="6" xfId="2" applyNumberFormat="1" applyFont="1" applyFill="1" applyBorder="1" applyAlignment="1" applyProtection="1">
      <alignment horizontal="center" vertical="center" wrapText="1"/>
    </xf>
    <xf numFmtId="5" fontId="21" fillId="2" borderId="5" xfId="2" applyNumberFormat="1" applyFont="1" applyFill="1" applyBorder="1" applyAlignment="1" applyProtection="1">
      <alignment horizontal="center" vertical="center" wrapText="1"/>
    </xf>
    <xf numFmtId="0" fontId="21" fillId="0" borderId="1" xfId="0" applyFont="1" applyBorder="1" applyAlignment="1" applyProtection="1">
      <alignment horizontal="left" vertical="top" wrapText="1"/>
      <protection locked="0"/>
    </xf>
    <xf numFmtId="0" fontId="21" fillId="2" borderId="7" xfId="0" applyFont="1" applyFill="1" applyBorder="1" applyAlignment="1">
      <alignment horizontal="left" vertical="center" wrapText="1"/>
    </xf>
    <xf numFmtId="0" fontId="21" fillId="2" borderId="10" xfId="0" applyFont="1" applyFill="1" applyBorder="1" applyAlignment="1">
      <alignment horizontal="left" vertical="center" wrapText="1"/>
    </xf>
    <xf numFmtId="0" fontId="21" fillId="2" borderId="2" xfId="0" applyFont="1" applyFill="1" applyBorder="1" applyAlignment="1">
      <alignment horizontal="left" vertical="center" wrapText="1"/>
    </xf>
    <xf numFmtId="0" fontId="21" fillId="7" borderId="8" xfId="0" applyFont="1" applyFill="1" applyBorder="1" applyAlignment="1">
      <alignment horizontal="center" vertical="center" wrapText="1"/>
    </xf>
    <xf numFmtId="0" fontId="21" fillId="7" borderId="13" xfId="0" applyFont="1" applyFill="1" applyBorder="1" applyAlignment="1">
      <alignment horizontal="center" vertical="center" wrapText="1"/>
    </xf>
    <xf numFmtId="0" fontId="21" fillId="7" borderId="11" xfId="0" applyFont="1" applyFill="1" applyBorder="1" applyAlignment="1">
      <alignment horizontal="center" vertical="center" wrapText="1"/>
    </xf>
    <xf numFmtId="0" fontId="21" fillId="7" borderId="0" xfId="0" applyFont="1" applyFill="1" applyAlignment="1">
      <alignment horizontal="center" vertical="center" wrapText="1"/>
    </xf>
    <xf numFmtId="0" fontId="21" fillId="7" borderId="3" xfId="0" applyFont="1" applyFill="1" applyBorder="1" applyAlignment="1">
      <alignment horizontal="center" vertical="center" wrapText="1"/>
    </xf>
    <xf numFmtId="0" fontId="21" fillId="7" borderId="9" xfId="0" applyFont="1" applyFill="1" applyBorder="1" applyAlignment="1">
      <alignment horizontal="center" vertical="center" wrapText="1"/>
    </xf>
    <xf numFmtId="0" fontId="65" fillId="7" borderId="8" xfId="0" applyFont="1" applyFill="1" applyBorder="1" applyAlignment="1">
      <alignment horizontal="center" vertical="center" wrapText="1"/>
    </xf>
    <xf numFmtId="0" fontId="65" fillId="7" borderId="11" xfId="0" applyFont="1" applyFill="1" applyBorder="1" applyAlignment="1">
      <alignment horizontal="center" vertical="center" wrapText="1"/>
    </xf>
    <xf numFmtId="0" fontId="65" fillId="7" borderId="3" xfId="0" applyFont="1" applyFill="1" applyBorder="1" applyAlignment="1">
      <alignment horizontal="center" vertical="center" wrapText="1"/>
    </xf>
    <xf numFmtId="0" fontId="21" fillId="0" borderId="1" xfId="0" applyFont="1" applyBorder="1" applyAlignment="1" applyProtection="1">
      <alignment horizontal="center" vertical="top" wrapText="1"/>
      <protection locked="0"/>
    </xf>
    <xf numFmtId="5" fontId="21" fillId="2" borderId="7" xfId="7" applyNumberFormat="1" applyFont="1" applyFill="1" applyBorder="1" applyAlignment="1" applyProtection="1">
      <alignment horizontal="center" vertical="center"/>
    </xf>
    <xf numFmtId="5" fontId="21" fillId="2" borderId="2" xfId="7" applyNumberFormat="1" applyFont="1" applyFill="1" applyBorder="1" applyAlignment="1" applyProtection="1">
      <alignment horizontal="center" vertical="center"/>
    </xf>
    <xf numFmtId="6" fontId="21" fillId="2" borderId="7" xfId="0" applyNumberFormat="1" applyFont="1" applyFill="1" applyBorder="1" applyAlignment="1">
      <alignment horizontal="center" vertical="center" wrapText="1"/>
    </xf>
    <xf numFmtId="6" fontId="21" fillId="2" borderId="2" xfId="0" applyNumberFormat="1" applyFont="1" applyFill="1" applyBorder="1" applyAlignment="1">
      <alignment horizontal="center" vertical="center" wrapText="1"/>
    </xf>
    <xf numFmtId="0" fontId="22" fillId="2" borderId="8" xfId="0" applyFont="1" applyFill="1" applyBorder="1" applyAlignment="1">
      <alignment horizontal="center" vertical="center" wrapText="1"/>
    </xf>
    <xf numFmtId="0" fontId="22" fillId="2" borderId="3" xfId="0" applyFont="1" applyFill="1" applyBorder="1" applyAlignment="1">
      <alignment horizontal="center" vertical="center" wrapText="1"/>
    </xf>
    <xf numFmtId="5" fontId="21" fillId="2" borderId="7" xfId="2" applyNumberFormat="1" applyFont="1" applyFill="1" applyBorder="1" applyAlignment="1" applyProtection="1">
      <alignment horizontal="center" vertical="center"/>
    </xf>
    <xf numFmtId="5" fontId="21" fillId="2" borderId="10" xfId="2" applyNumberFormat="1" applyFont="1" applyFill="1" applyBorder="1" applyAlignment="1" applyProtection="1">
      <alignment horizontal="center" vertical="center"/>
    </xf>
    <xf numFmtId="5" fontId="21" fillId="2" borderId="2" xfId="2" applyNumberFormat="1" applyFont="1" applyFill="1" applyBorder="1" applyAlignment="1" applyProtection="1">
      <alignment horizontal="center" vertical="center"/>
    </xf>
    <xf numFmtId="6" fontId="21" fillId="2" borderId="10" xfId="0" applyNumberFormat="1" applyFont="1" applyFill="1" applyBorder="1" applyAlignment="1">
      <alignment horizontal="center" vertical="center" wrapText="1"/>
    </xf>
    <xf numFmtId="0" fontId="22" fillId="2" borderId="7" xfId="0" applyFont="1" applyFill="1" applyBorder="1" applyAlignment="1">
      <alignment horizontal="center" vertical="center" wrapText="1"/>
    </xf>
    <xf numFmtId="0" fontId="22" fillId="2" borderId="10" xfId="0" applyFont="1" applyFill="1" applyBorder="1" applyAlignment="1">
      <alignment horizontal="center" vertical="center" wrapText="1"/>
    </xf>
    <xf numFmtId="0" fontId="22" fillId="2" borderId="2" xfId="0" applyFont="1" applyFill="1" applyBorder="1" applyAlignment="1">
      <alignment horizontal="center" vertical="center" wrapText="1"/>
    </xf>
    <xf numFmtId="0" fontId="21" fillId="0" borderId="7" xfId="0" applyFont="1" applyBorder="1" applyAlignment="1" applyProtection="1">
      <alignment horizontal="left" vertical="top" wrapText="1"/>
      <protection locked="0"/>
    </xf>
    <xf numFmtId="0" fontId="21" fillId="0" borderId="10" xfId="0" applyFont="1" applyBorder="1" applyAlignment="1" applyProtection="1">
      <alignment horizontal="left" vertical="top" wrapText="1"/>
      <protection locked="0"/>
    </xf>
    <xf numFmtId="0" fontId="21" fillId="0" borderId="2" xfId="0" applyFont="1" applyBorder="1" applyAlignment="1" applyProtection="1">
      <alignment horizontal="left" vertical="top" wrapText="1"/>
      <protection locked="0"/>
    </xf>
    <xf numFmtId="9" fontId="21" fillId="2" borderId="10" xfId="0" applyNumberFormat="1" applyFont="1" applyFill="1" applyBorder="1" applyAlignment="1">
      <alignment horizontal="center" vertical="center" wrapText="1"/>
    </xf>
    <xf numFmtId="9" fontId="21" fillId="2" borderId="2" xfId="0" applyNumberFormat="1" applyFont="1" applyFill="1" applyBorder="1" applyAlignment="1">
      <alignment horizontal="center" vertical="center" wrapText="1"/>
    </xf>
    <xf numFmtId="10" fontId="21" fillId="2" borderId="7" xfId="7" applyNumberFormat="1" applyFont="1" applyFill="1" applyBorder="1" applyAlignment="1" applyProtection="1">
      <alignment horizontal="center" vertical="center"/>
    </xf>
    <xf numFmtId="10" fontId="21" fillId="2" borderId="10" xfId="7" applyNumberFormat="1" applyFont="1" applyFill="1" applyBorder="1" applyAlignment="1" applyProtection="1">
      <alignment horizontal="center" vertical="center"/>
    </xf>
    <xf numFmtId="10" fontId="21" fillId="2" borderId="2" xfId="7" applyNumberFormat="1" applyFont="1" applyFill="1" applyBorder="1" applyAlignment="1" applyProtection="1">
      <alignment horizontal="center" vertical="center"/>
    </xf>
    <xf numFmtId="0" fontId="21" fillId="2" borderId="7" xfId="0" applyFont="1" applyFill="1" applyBorder="1" applyAlignment="1">
      <alignment horizontal="center" vertical="center" wrapText="1"/>
    </xf>
    <xf numFmtId="0" fontId="21" fillId="2" borderId="10" xfId="0" applyFont="1" applyFill="1" applyBorder="1" applyAlignment="1">
      <alignment horizontal="center" vertical="center" wrapText="1"/>
    </xf>
    <xf numFmtId="0" fontId="22" fillId="2" borderId="13" xfId="0" applyFont="1" applyFill="1" applyBorder="1" applyAlignment="1">
      <alignment horizontal="center" vertical="center" wrapText="1"/>
    </xf>
    <xf numFmtId="0" fontId="22" fillId="2" borderId="0" xfId="0" applyFont="1" applyFill="1" applyAlignment="1">
      <alignment horizontal="center" vertical="center" wrapText="1"/>
    </xf>
    <xf numFmtId="0" fontId="22" fillId="2" borderId="9" xfId="0" applyFont="1" applyFill="1" applyBorder="1" applyAlignment="1">
      <alignment horizontal="center" vertical="center" wrapText="1"/>
    </xf>
    <xf numFmtId="0" fontId="21" fillId="2" borderId="1" xfId="0" applyFont="1" applyFill="1" applyBorder="1" applyAlignment="1">
      <alignment horizontal="left" vertical="center" wrapText="1"/>
    </xf>
    <xf numFmtId="165" fontId="21" fillId="2" borderId="6" xfId="7" applyNumberFormat="1" applyFont="1" applyFill="1" applyBorder="1" applyAlignment="1" applyProtection="1">
      <alignment horizontal="center" vertical="center"/>
    </xf>
    <xf numFmtId="0" fontId="22" fillId="5" borderId="13" xfId="0" applyFont="1" applyFill="1" applyBorder="1" applyAlignment="1">
      <alignment horizontal="center" vertical="center" wrapText="1"/>
    </xf>
    <xf numFmtId="0" fontId="22" fillId="5" borderId="0" xfId="0" applyFont="1" applyFill="1" applyAlignment="1">
      <alignment horizontal="center" vertical="center" wrapText="1"/>
    </xf>
    <xf numFmtId="0" fontId="22" fillId="5" borderId="9" xfId="0" applyFont="1" applyFill="1" applyBorder="1" applyAlignment="1">
      <alignment horizontal="center" vertical="center" wrapText="1"/>
    </xf>
    <xf numFmtId="0" fontId="21" fillId="0" borderId="2" xfId="0" applyFont="1" applyBorder="1" applyAlignment="1" applyProtection="1">
      <alignment horizontal="center" vertical="top" wrapText="1"/>
      <protection locked="0"/>
    </xf>
    <xf numFmtId="6" fontId="21" fillId="2" borderId="11" xfId="4" applyNumberFormat="1" applyFont="1" applyFill="1" applyBorder="1" applyAlignment="1">
      <alignment horizontal="center" vertical="center" wrapText="1"/>
    </xf>
    <xf numFmtId="6" fontId="21" fillId="2" borderId="0" xfId="4" applyNumberFormat="1" applyFont="1" applyFill="1" applyAlignment="1">
      <alignment horizontal="center" vertical="center" wrapText="1"/>
    </xf>
    <xf numFmtId="0" fontId="21" fillId="3" borderId="1" xfId="0" applyFont="1" applyFill="1" applyBorder="1" applyAlignment="1" applyProtection="1">
      <alignment horizontal="left" vertical="top" wrapText="1"/>
      <protection locked="0"/>
    </xf>
    <xf numFmtId="0" fontId="33" fillId="3" borderId="0" xfId="0" applyFont="1" applyFill="1" applyAlignment="1">
      <alignment horizontal="right"/>
    </xf>
    <xf numFmtId="0" fontId="65" fillId="0" borderId="0" xfId="0" applyFont="1" applyAlignment="1">
      <alignment horizontal="right" vertical="top"/>
    </xf>
    <xf numFmtId="0" fontId="21" fillId="0" borderId="5" xfId="0" applyFont="1" applyBorder="1" applyAlignment="1">
      <alignment horizontal="center"/>
    </xf>
    <xf numFmtId="37" fontId="21" fillId="2" borderId="6" xfId="0" applyNumberFormat="1" applyFont="1" applyFill="1" applyBorder="1" applyAlignment="1">
      <alignment horizontal="left" vertical="center"/>
    </xf>
    <xf numFmtId="37" fontId="21" fillId="2" borderId="12" xfId="0" applyNumberFormat="1" applyFont="1" applyFill="1" applyBorder="1" applyAlignment="1">
      <alignment horizontal="left" vertical="center"/>
    </xf>
    <xf numFmtId="0" fontId="22" fillId="2" borderId="6" xfId="0" applyFont="1" applyFill="1" applyBorder="1" applyAlignment="1">
      <alignment horizontal="left" vertical="center"/>
    </xf>
    <xf numFmtId="0" fontId="22" fillId="2" borderId="12" xfId="0" applyFont="1" applyFill="1" applyBorder="1" applyAlignment="1">
      <alignment horizontal="left" vertical="center"/>
    </xf>
    <xf numFmtId="10" fontId="21" fillId="2" borderId="8" xfId="7" applyNumberFormat="1" applyFont="1" applyFill="1" applyBorder="1" applyAlignment="1" applyProtection="1">
      <alignment horizontal="center" vertical="center"/>
    </xf>
    <xf numFmtId="10" fontId="21" fillId="2" borderId="11" xfId="7" applyNumberFormat="1" applyFont="1" applyFill="1" applyBorder="1" applyAlignment="1" applyProtection="1">
      <alignment horizontal="center" vertical="center"/>
    </xf>
    <xf numFmtId="10" fontId="21" fillId="2" borderId="3" xfId="7" applyNumberFormat="1" applyFont="1" applyFill="1" applyBorder="1" applyAlignment="1" applyProtection="1">
      <alignment horizontal="center" vertical="center"/>
    </xf>
    <xf numFmtId="0" fontId="22" fillId="2" borderId="11" xfId="0" applyFont="1" applyFill="1" applyBorder="1" applyAlignment="1">
      <alignment horizontal="center" vertical="center" wrapText="1"/>
    </xf>
    <xf numFmtId="9" fontId="21" fillId="2" borderId="7" xfId="2" applyNumberFormat="1" applyFont="1" applyFill="1" applyBorder="1" applyAlignment="1" applyProtection="1">
      <alignment horizontal="center" vertical="center" wrapText="1"/>
    </xf>
    <xf numFmtId="9" fontId="21" fillId="2" borderId="10" xfId="2" applyNumberFormat="1" applyFont="1" applyFill="1" applyBorder="1" applyAlignment="1" applyProtection="1">
      <alignment horizontal="center" vertical="center" wrapText="1"/>
    </xf>
    <xf numFmtId="9" fontId="21" fillId="2" borderId="2" xfId="2" applyNumberFormat="1" applyFont="1" applyFill="1" applyBorder="1" applyAlignment="1" applyProtection="1">
      <alignment horizontal="center" vertical="center" wrapText="1"/>
    </xf>
    <xf numFmtId="5" fontId="22" fillId="2" borderId="8" xfId="2" applyNumberFormat="1" applyFont="1" applyFill="1" applyBorder="1" applyAlignment="1" applyProtection="1">
      <alignment horizontal="center" vertical="center" wrapText="1"/>
    </xf>
    <xf numFmtId="5" fontId="22" fillId="2" borderId="11" xfId="2" applyNumberFormat="1" applyFont="1" applyFill="1" applyBorder="1" applyAlignment="1" applyProtection="1">
      <alignment horizontal="center" vertical="center" wrapText="1"/>
    </xf>
    <xf numFmtId="5" fontId="22" fillId="2" borderId="3" xfId="2" applyNumberFormat="1" applyFont="1" applyFill="1" applyBorder="1" applyAlignment="1" applyProtection="1">
      <alignment horizontal="center" vertical="center" wrapText="1"/>
    </xf>
    <xf numFmtId="5" fontId="21" fillId="6" borderId="1" xfId="2" applyNumberFormat="1" applyFont="1" applyFill="1" applyBorder="1" applyAlignment="1" applyProtection="1">
      <alignment horizontal="left" vertical="top" wrapText="1"/>
      <protection locked="0"/>
    </xf>
    <xf numFmtId="0" fontId="0" fillId="0" borderId="10" xfId="0" applyBorder="1" applyAlignment="1">
      <alignment horizontal="left" vertical="center" wrapText="1"/>
    </xf>
    <xf numFmtId="0" fontId="0" fillId="0" borderId="2" xfId="0" applyBorder="1" applyAlignment="1">
      <alignment horizontal="left" vertical="center" wrapText="1"/>
    </xf>
    <xf numFmtId="10" fontId="21" fillId="2" borderId="7" xfId="7" applyNumberFormat="1" applyFont="1" applyFill="1" applyBorder="1" applyAlignment="1" applyProtection="1">
      <alignment horizontal="center" vertical="center" wrapText="1"/>
    </xf>
    <xf numFmtId="10" fontId="21" fillId="2" borderId="10" xfId="7" applyNumberFormat="1" applyFont="1" applyFill="1" applyBorder="1" applyAlignment="1" applyProtection="1">
      <alignment horizontal="center" vertical="center" wrapText="1"/>
    </xf>
    <xf numFmtId="10" fontId="21" fillId="2" borderId="2" xfId="7" applyNumberFormat="1" applyFont="1" applyFill="1" applyBorder="1" applyAlignment="1" applyProtection="1">
      <alignment horizontal="center" vertical="center" wrapText="1"/>
    </xf>
    <xf numFmtId="5" fontId="21" fillId="2" borderId="10" xfId="2" applyNumberFormat="1" applyFont="1" applyFill="1" applyBorder="1" applyAlignment="1" applyProtection="1">
      <alignment horizontal="center" vertical="top" wrapText="1"/>
    </xf>
    <xf numFmtId="0" fontId="0" fillId="0" borderId="10" xfId="0" applyBorder="1" applyAlignment="1">
      <alignment horizontal="center" vertical="top" wrapText="1"/>
    </xf>
    <xf numFmtId="0" fontId="0" fillId="0" borderId="2" xfId="0" applyBorder="1" applyAlignment="1">
      <alignment horizontal="center" vertical="top" wrapText="1"/>
    </xf>
    <xf numFmtId="0" fontId="21" fillId="3" borderId="7" xfId="0" applyFont="1" applyFill="1" applyBorder="1" applyAlignment="1" applyProtection="1">
      <alignment horizontal="left" vertical="top" wrapText="1"/>
      <protection locked="0"/>
    </xf>
    <xf numFmtId="0" fontId="21" fillId="3" borderId="10" xfId="0" applyFont="1" applyFill="1" applyBorder="1" applyAlignment="1" applyProtection="1">
      <alignment horizontal="left" vertical="top" wrapText="1"/>
      <protection locked="0"/>
    </xf>
    <xf numFmtId="0" fontId="21" fillId="3" borderId="2" xfId="0" applyFont="1" applyFill="1" applyBorder="1" applyAlignment="1" applyProtection="1">
      <alignment horizontal="left" vertical="top" wrapText="1"/>
      <protection locked="0"/>
    </xf>
    <xf numFmtId="5" fontId="21" fillId="2" borderId="7" xfId="2" applyNumberFormat="1" applyFont="1" applyFill="1" applyBorder="1" applyAlignment="1" applyProtection="1">
      <alignment horizontal="center" vertical="center" wrapText="1"/>
    </xf>
    <xf numFmtId="5" fontId="21" fillId="2" borderId="2" xfId="2" applyNumberFormat="1" applyFont="1" applyFill="1" applyBorder="1" applyAlignment="1" applyProtection="1">
      <alignment horizontal="center" vertical="center" wrapText="1"/>
    </xf>
    <xf numFmtId="0" fontId="21" fillId="2" borderId="13" xfId="0" applyFont="1" applyFill="1" applyBorder="1" applyAlignment="1">
      <alignment horizontal="left" vertical="center" wrapText="1"/>
    </xf>
    <xf numFmtId="0" fontId="21" fillId="2" borderId="0" xfId="0" applyFont="1" applyFill="1" applyAlignment="1">
      <alignment horizontal="left" vertical="center" wrapText="1"/>
    </xf>
    <xf numFmtId="0" fontId="21" fillId="2" borderId="9" xfId="0" applyFont="1" applyFill="1" applyBorder="1" applyAlignment="1">
      <alignment horizontal="left" vertical="center" wrapText="1"/>
    </xf>
    <xf numFmtId="5" fontId="21" fillId="2" borderId="7" xfId="2" applyNumberFormat="1" applyFont="1" applyFill="1" applyBorder="1" applyAlignment="1">
      <alignment horizontal="center" vertical="center"/>
    </xf>
    <xf numFmtId="5" fontId="21" fillId="2" borderId="10" xfId="2" applyNumberFormat="1" applyFont="1" applyFill="1" applyBorder="1" applyAlignment="1">
      <alignment horizontal="center" vertical="center"/>
    </xf>
    <xf numFmtId="5" fontId="21" fillId="2" borderId="2" xfId="2" applyNumberFormat="1" applyFont="1" applyFill="1" applyBorder="1" applyAlignment="1">
      <alignment horizontal="center" vertical="center"/>
    </xf>
    <xf numFmtId="0" fontId="21" fillId="2" borderId="3" xfId="0" applyFont="1" applyFill="1" applyBorder="1" applyAlignment="1">
      <alignment horizontal="center" vertical="center" wrapText="1"/>
    </xf>
    <xf numFmtId="0" fontId="21" fillId="2" borderId="9" xfId="0" applyFont="1" applyFill="1" applyBorder="1" applyAlignment="1">
      <alignment horizontal="center" vertical="center" wrapText="1"/>
    </xf>
    <xf numFmtId="0" fontId="21" fillId="2" borderId="2" xfId="0" applyFont="1" applyFill="1" applyBorder="1" applyAlignment="1">
      <alignment horizontal="center" vertical="center" wrapText="1"/>
    </xf>
    <xf numFmtId="0" fontId="21" fillId="0" borderId="6" xfId="0" applyFont="1" applyBorder="1" applyAlignment="1" applyProtection="1">
      <alignment horizontal="center"/>
      <protection locked="0"/>
    </xf>
    <xf numFmtId="0" fontId="21" fillId="0" borderId="12" xfId="0" applyFont="1" applyBorder="1" applyAlignment="1" applyProtection="1">
      <alignment horizontal="center"/>
      <protection locked="0"/>
    </xf>
    <xf numFmtId="0" fontId="20" fillId="0" borderId="9" xfId="0" applyFont="1" applyBorder="1" applyAlignment="1">
      <alignment horizontal="center"/>
    </xf>
    <xf numFmtId="0" fontId="20" fillId="0" borderId="0" xfId="0" applyFont="1" applyAlignment="1">
      <alignment horizontal="center"/>
    </xf>
    <xf numFmtId="0" fontId="22" fillId="0" borderId="0" xfId="0" applyFont="1" applyAlignment="1">
      <alignment horizontal="right" vertical="top"/>
    </xf>
    <xf numFmtId="0" fontId="23" fillId="2" borderId="6" xfId="0" applyFont="1" applyFill="1" applyBorder="1" applyAlignment="1">
      <alignment horizontal="left"/>
    </xf>
    <xf numFmtId="0" fontId="23" fillId="2" borderId="12" xfId="0" applyFont="1" applyFill="1" applyBorder="1" applyAlignment="1">
      <alignment horizontal="left"/>
    </xf>
    <xf numFmtId="0" fontId="23" fillId="2" borderId="3" xfId="0" applyFont="1" applyFill="1" applyBorder="1" applyAlignment="1">
      <alignment horizontal="left"/>
    </xf>
    <xf numFmtId="0" fontId="23" fillId="2" borderId="4" xfId="0" applyFont="1" applyFill="1" applyBorder="1" applyAlignment="1">
      <alignment horizontal="left"/>
    </xf>
    <xf numFmtId="0" fontId="22" fillId="2" borderId="1" xfId="0" applyFont="1" applyFill="1" applyBorder="1" applyAlignment="1">
      <alignment horizontal="left" vertical="center"/>
    </xf>
    <xf numFmtId="0" fontId="22" fillId="2" borderId="8" xfId="0" applyFont="1" applyFill="1" applyBorder="1" applyAlignment="1">
      <alignment horizontal="left" vertical="center"/>
    </xf>
    <xf numFmtId="0" fontId="22" fillId="2" borderId="13" xfId="0" applyFont="1" applyFill="1" applyBorder="1" applyAlignment="1">
      <alignment horizontal="left" vertical="center"/>
    </xf>
    <xf numFmtId="0" fontId="22" fillId="4" borderId="8" xfId="0" applyFont="1" applyFill="1" applyBorder="1" applyAlignment="1">
      <alignment horizontal="center" vertical="center" wrapText="1"/>
    </xf>
    <xf numFmtId="0" fontId="22" fillId="4" borderId="13" xfId="0" applyFont="1" applyFill="1" applyBorder="1" applyAlignment="1">
      <alignment horizontal="center" vertical="center" wrapText="1"/>
    </xf>
    <xf numFmtId="0" fontId="22" fillId="4" borderId="3" xfId="0" applyFont="1" applyFill="1" applyBorder="1" applyAlignment="1">
      <alignment horizontal="center" vertical="center" wrapText="1"/>
    </xf>
    <xf numFmtId="0" fontId="22" fillId="4" borderId="9" xfId="0" applyFont="1" applyFill="1" applyBorder="1" applyAlignment="1">
      <alignment horizontal="center" vertical="center" wrapText="1"/>
    </xf>
    <xf numFmtId="0" fontId="22" fillId="4" borderId="1" xfId="0" applyFont="1" applyFill="1" applyBorder="1" applyAlignment="1">
      <alignment horizontal="center" vertical="center" wrapText="1"/>
    </xf>
    <xf numFmtId="0" fontId="22" fillId="4" borderId="7" xfId="0" applyFont="1" applyFill="1" applyBorder="1" applyAlignment="1">
      <alignment horizontal="center" vertical="center" wrapText="1"/>
    </xf>
    <xf numFmtId="0" fontId="22" fillId="4" borderId="2" xfId="0" applyFont="1" applyFill="1" applyBorder="1" applyAlignment="1">
      <alignment horizontal="center" vertical="center" wrapText="1"/>
    </xf>
    <xf numFmtId="0" fontId="22" fillId="4" borderId="20" xfId="0" applyFont="1" applyFill="1" applyBorder="1" applyAlignment="1">
      <alignment horizontal="center" vertical="center" wrapText="1"/>
    </xf>
    <xf numFmtId="0" fontId="21" fillId="4" borderId="4" xfId="0" applyFont="1" applyFill="1" applyBorder="1" applyAlignment="1">
      <alignment horizontal="center" vertical="center" wrapText="1"/>
    </xf>
    <xf numFmtId="0" fontId="22" fillId="2" borderId="6" xfId="0" applyFont="1" applyFill="1" applyBorder="1" applyAlignment="1">
      <alignment horizontal="center" vertical="center" wrapText="1"/>
    </xf>
    <xf numFmtId="0" fontId="22" fillId="2" borderId="12" xfId="0" applyFont="1" applyFill="1" applyBorder="1" applyAlignment="1">
      <alignment horizontal="center" vertical="center" wrapText="1"/>
    </xf>
    <xf numFmtId="0" fontId="22" fillId="5" borderId="1" xfId="0" applyFont="1" applyFill="1" applyBorder="1" applyAlignment="1">
      <alignment horizontal="left"/>
    </xf>
    <xf numFmtId="0" fontId="21" fillId="0" borderId="8" xfId="0" applyFont="1" applyBorder="1" applyAlignment="1" applyProtection="1">
      <alignment horizontal="left" vertical="center"/>
      <protection locked="0"/>
    </xf>
    <xf numFmtId="0" fontId="21" fillId="0" borderId="20" xfId="0" applyFont="1" applyBorder="1" applyAlignment="1" applyProtection="1">
      <alignment horizontal="left" vertical="center"/>
      <protection locked="0"/>
    </xf>
    <xf numFmtId="0" fontId="22" fillId="2" borderId="20" xfId="0" applyFont="1" applyFill="1" applyBorder="1" applyAlignment="1">
      <alignment horizontal="left" vertical="center"/>
    </xf>
    <xf numFmtId="0" fontId="23" fillId="2" borderId="5" xfId="0" applyFont="1" applyFill="1" applyBorder="1" applyAlignment="1">
      <alignment horizontal="left"/>
    </xf>
    <xf numFmtId="0" fontId="0" fillId="0" borderId="5" xfId="0" applyBorder="1"/>
    <xf numFmtId="37" fontId="22" fillId="2" borderId="3" xfId="0" applyNumberFormat="1" applyFont="1" applyFill="1" applyBorder="1" applyAlignment="1">
      <alignment horizontal="left"/>
    </xf>
    <xf numFmtId="37" fontId="22" fillId="2" borderId="9" xfId="0" applyNumberFormat="1" applyFont="1" applyFill="1" applyBorder="1" applyAlignment="1">
      <alignment horizontal="left"/>
    </xf>
    <xf numFmtId="0" fontId="0" fillId="0" borderId="9" xfId="0" applyBorder="1"/>
    <xf numFmtId="37" fontId="22" fillId="2" borderId="6" xfId="0" applyNumberFormat="1" applyFont="1" applyFill="1" applyBorder="1" applyAlignment="1">
      <alignment horizontal="left"/>
    </xf>
    <xf numFmtId="37" fontId="22" fillId="2" borderId="5" xfId="0" applyNumberFormat="1" applyFont="1" applyFill="1" applyBorder="1" applyAlignment="1">
      <alignment horizontal="left"/>
    </xf>
    <xf numFmtId="37" fontId="21" fillId="0" borderId="6" xfId="0" applyNumberFormat="1" applyFont="1" applyBorder="1" applyAlignment="1" applyProtection="1">
      <alignment horizontal="left" vertical="center"/>
      <protection locked="0"/>
    </xf>
    <xf numFmtId="0" fontId="18" fillId="0" borderId="5" xfId="0" applyFont="1" applyBorder="1" applyAlignment="1" applyProtection="1">
      <alignment horizontal="left" vertical="center"/>
      <protection locked="0"/>
    </xf>
    <xf numFmtId="0" fontId="18" fillId="0" borderId="12" xfId="0" applyFont="1" applyBorder="1" applyAlignment="1" applyProtection="1">
      <alignment horizontal="left" vertical="center"/>
      <protection locked="0"/>
    </xf>
    <xf numFmtId="0" fontId="22" fillId="2" borderId="1" xfId="0" applyFont="1" applyFill="1" applyBorder="1" applyAlignment="1">
      <alignment horizontal="center" vertical="center" wrapText="1"/>
    </xf>
    <xf numFmtId="0" fontId="22" fillId="4" borderId="8" xfId="0" applyFont="1" applyFill="1" applyBorder="1" applyAlignment="1">
      <alignment horizontal="center" vertical="center"/>
    </xf>
    <xf numFmtId="0" fontId="22" fillId="4" borderId="13" xfId="0" applyFont="1" applyFill="1" applyBorder="1" applyAlignment="1">
      <alignment horizontal="center" vertical="center"/>
    </xf>
    <xf numFmtId="0" fontId="22" fillId="4" borderId="20" xfId="0" applyFont="1" applyFill="1" applyBorder="1" applyAlignment="1">
      <alignment horizontal="center" vertical="center"/>
    </xf>
    <xf numFmtId="0" fontId="22" fillId="4" borderId="3" xfId="0" applyFont="1" applyFill="1" applyBorder="1" applyAlignment="1">
      <alignment horizontal="center" vertical="center"/>
    </xf>
    <xf numFmtId="0" fontId="22" fillId="4" borderId="9" xfId="0" applyFont="1" applyFill="1" applyBorder="1" applyAlignment="1">
      <alignment horizontal="center" vertical="center"/>
    </xf>
    <xf numFmtId="0" fontId="22" fillId="4" borderId="4" xfId="0" applyFont="1" applyFill="1" applyBorder="1" applyAlignment="1">
      <alignment horizontal="center" vertical="center"/>
    </xf>
    <xf numFmtId="0" fontId="21" fillId="0" borderId="2" xfId="0" applyFont="1" applyBorder="1" applyAlignment="1">
      <alignment horizontal="center" vertical="center" wrapText="1"/>
    </xf>
    <xf numFmtId="0" fontId="22" fillId="4" borderId="1" xfId="0" quotePrefix="1" applyFont="1" applyFill="1" applyBorder="1" applyAlignment="1">
      <alignment horizontal="center" vertical="center" wrapText="1"/>
    </xf>
    <xf numFmtId="0" fontId="22" fillId="4" borderId="7" xfId="0" quotePrefix="1" applyFont="1" applyFill="1" applyBorder="1" applyAlignment="1">
      <alignment horizontal="center" vertical="center" wrapText="1"/>
    </xf>
    <xf numFmtId="0" fontId="22" fillId="4" borderId="2" xfId="0" quotePrefix="1" applyFont="1" applyFill="1" applyBorder="1" applyAlignment="1">
      <alignment horizontal="center" vertical="center" wrapText="1"/>
    </xf>
    <xf numFmtId="0" fontId="21" fillId="0" borderId="6" xfId="0" applyFont="1" applyBorder="1" applyAlignment="1" applyProtection="1">
      <alignment horizontal="left"/>
      <protection locked="0"/>
    </xf>
    <xf numFmtId="0" fontId="21" fillId="0" borderId="5" xfId="0" applyFont="1" applyBorder="1" applyAlignment="1" applyProtection="1">
      <alignment horizontal="left"/>
      <protection locked="0"/>
    </xf>
    <xf numFmtId="0" fontId="21" fillId="0" borderId="12" xfId="0" applyFont="1" applyBorder="1" applyAlignment="1" applyProtection="1">
      <alignment horizontal="left"/>
      <protection locked="0"/>
    </xf>
    <xf numFmtId="0" fontId="27" fillId="0" borderId="8" xfId="0" applyFont="1" applyBorder="1" applyAlignment="1">
      <alignment horizontal="left" vertical="center" wrapText="1"/>
    </xf>
    <xf numFmtId="0" fontId="27" fillId="0" borderId="20" xfId="0" applyFont="1" applyBorder="1" applyAlignment="1">
      <alignment horizontal="left" vertical="center" wrapText="1"/>
    </xf>
    <xf numFmtId="0" fontId="27" fillId="0" borderId="11" xfId="0" applyFont="1" applyBorder="1" applyAlignment="1">
      <alignment horizontal="left" vertical="center" wrapText="1"/>
    </xf>
    <xf numFmtId="0" fontId="27" fillId="0" borderId="21" xfId="0" applyFont="1" applyBorder="1" applyAlignment="1">
      <alignment horizontal="left" vertical="center" wrapText="1"/>
    </xf>
    <xf numFmtId="0" fontId="27" fillId="0" borderId="3" xfId="0" applyFont="1" applyBorder="1" applyAlignment="1">
      <alignment horizontal="left" vertical="center" wrapText="1"/>
    </xf>
    <xf numFmtId="0" fontId="27" fillId="0" borderId="4" xfId="0" applyFont="1" applyBorder="1" applyAlignment="1">
      <alignment horizontal="left" vertical="center" wrapText="1"/>
    </xf>
    <xf numFmtId="0" fontId="22" fillId="2" borderId="1" xfId="0" quotePrefix="1" applyFont="1" applyFill="1" applyBorder="1" applyAlignment="1">
      <alignment horizontal="left" vertical="center"/>
    </xf>
    <xf numFmtId="164" fontId="23" fillId="2" borderId="1" xfId="1" applyNumberFormat="1" applyFont="1" applyFill="1" applyBorder="1" applyAlignment="1" applyProtection="1">
      <alignment horizontal="center"/>
    </xf>
    <xf numFmtId="164" fontId="23" fillId="2" borderId="6" xfId="1" applyNumberFormat="1" applyFont="1" applyFill="1" applyBorder="1" applyAlignment="1" applyProtection="1">
      <alignment horizontal="right"/>
    </xf>
    <xf numFmtId="164" fontId="23" fillId="2" borderId="12" xfId="1" applyNumberFormat="1" applyFont="1" applyFill="1" applyBorder="1" applyAlignment="1" applyProtection="1">
      <alignment horizontal="right"/>
    </xf>
    <xf numFmtId="0" fontId="21" fillId="2" borderId="1" xfId="0" applyFont="1" applyFill="1" applyBorder="1" applyAlignment="1">
      <alignment horizontal="left" vertical="center"/>
    </xf>
    <xf numFmtId="0" fontId="50" fillId="2" borderId="1" xfId="5" applyFont="1" applyFill="1" applyBorder="1" applyAlignment="1">
      <alignment horizontal="left"/>
    </xf>
    <xf numFmtId="0" fontId="37" fillId="0" borderId="5" xfId="0" applyFont="1" applyBorder="1" applyAlignment="1">
      <alignment horizontal="center" vertical="center"/>
    </xf>
    <xf numFmtId="0" fontId="18" fillId="0" borderId="13" xfId="5" applyBorder="1" applyAlignment="1">
      <alignment horizontal="center"/>
    </xf>
    <xf numFmtId="0" fontId="49" fillId="0" borderId="9" xfId="5" applyFont="1" applyBorder="1" applyAlignment="1">
      <alignment horizontal="center"/>
    </xf>
    <xf numFmtId="0" fontId="49" fillId="0" borderId="4" xfId="5" applyFont="1" applyBorder="1" applyAlignment="1">
      <alignment horizontal="center"/>
    </xf>
    <xf numFmtId="0" fontId="18" fillId="0" borderId="5" xfId="5" applyBorder="1" applyAlignment="1">
      <alignment horizontal="center"/>
    </xf>
    <xf numFmtId="164" fontId="36" fillId="2" borderId="1" xfId="1" applyNumberFormat="1" applyFont="1" applyFill="1" applyBorder="1" applyAlignment="1" applyProtection="1">
      <alignment horizontal="right"/>
    </xf>
    <xf numFmtId="42" fontId="22" fillId="2" borderId="6" xfId="1" applyNumberFormat="1" applyFont="1" applyFill="1" applyBorder="1" applyAlignment="1" applyProtection="1">
      <alignment horizontal="center"/>
    </xf>
    <xf numFmtId="42" fontId="22" fillId="2" borderId="12" xfId="1" applyNumberFormat="1" applyFont="1" applyFill="1" applyBorder="1" applyAlignment="1" applyProtection="1">
      <alignment horizontal="center"/>
    </xf>
    <xf numFmtId="9" fontId="22" fillId="2" borderId="1" xfId="7" applyFont="1" applyFill="1" applyBorder="1" applyAlignment="1" applyProtection="1">
      <alignment horizontal="right"/>
    </xf>
    <xf numFmtId="9" fontId="23" fillId="2" borderId="1" xfId="7" applyFont="1" applyFill="1" applyBorder="1" applyAlignment="1" applyProtection="1">
      <alignment horizontal="left" vertical="center"/>
    </xf>
    <xf numFmtId="164" fontId="23" fillId="2" borderId="6" xfId="1" applyNumberFormat="1" applyFont="1" applyFill="1" applyBorder="1" applyAlignment="1" applyProtection="1">
      <alignment horizontal="center"/>
    </xf>
    <xf numFmtId="164" fontId="23" fillId="2" borderId="12" xfId="1" applyNumberFormat="1" applyFont="1" applyFill="1" applyBorder="1" applyAlignment="1" applyProtection="1">
      <alignment horizontal="center"/>
    </xf>
    <xf numFmtId="165" fontId="23" fillId="2" borderId="6" xfId="7" applyNumberFormat="1" applyFont="1" applyFill="1" applyBorder="1" applyAlignment="1" applyProtection="1">
      <alignment horizontal="right"/>
    </xf>
    <xf numFmtId="165" fontId="23" fillId="2" borderId="12" xfId="7" applyNumberFormat="1" applyFont="1" applyFill="1" applyBorder="1" applyAlignment="1" applyProtection="1">
      <alignment horizontal="right"/>
    </xf>
    <xf numFmtId="0" fontId="21" fillId="0" borderId="6" xfId="1" applyNumberFormat="1" applyFont="1" applyFill="1" applyBorder="1" applyAlignment="1" applyProtection="1">
      <alignment horizontal="left" wrapText="1"/>
      <protection locked="0"/>
    </xf>
    <xf numFmtId="0" fontId="21" fillId="0" borderId="5" xfId="1" applyNumberFormat="1" applyFont="1" applyFill="1" applyBorder="1" applyAlignment="1" applyProtection="1">
      <alignment horizontal="left" wrapText="1"/>
      <protection locked="0"/>
    </xf>
    <xf numFmtId="0" fontId="21" fillId="0" borderId="12" xfId="1" applyNumberFormat="1" applyFont="1" applyFill="1" applyBorder="1" applyAlignment="1" applyProtection="1">
      <alignment horizontal="left" wrapText="1"/>
      <protection locked="0"/>
    </xf>
    <xf numFmtId="0" fontId="21" fillId="4" borderId="6" xfId="1" applyNumberFormat="1" applyFont="1" applyFill="1" applyBorder="1" applyAlignment="1" applyProtection="1">
      <alignment horizontal="center" wrapText="1"/>
    </xf>
    <xf numFmtId="0" fontId="21" fillId="4" borderId="5" xfId="1" applyNumberFormat="1" applyFont="1" applyFill="1" applyBorder="1" applyAlignment="1" applyProtection="1">
      <alignment horizontal="center" wrapText="1"/>
    </xf>
    <xf numFmtId="0" fontId="21" fillId="4" borderId="12" xfId="1" applyNumberFormat="1" applyFont="1" applyFill="1" applyBorder="1" applyAlignment="1" applyProtection="1">
      <alignment horizontal="center" wrapText="1"/>
    </xf>
    <xf numFmtId="168" fontId="22" fillId="2" borderId="1" xfId="1" applyNumberFormat="1" applyFont="1" applyFill="1" applyBorder="1" applyAlignment="1" applyProtection="1">
      <alignment horizontal="left" vertical="center"/>
    </xf>
    <xf numFmtId="171" fontId="21" fillId="2" borderId="7" xfId="1" applyNumberFormat="1" applyFont="1" applyFill="1" applyBorder="1" applyAlignment="1" applyProtection="1">
      <alignment horizontal="left" vertical="center"/>
    </xf>
    <xf numFmtId="171" fontId="21" fillId="2" borderId="2" xfId="1" applyNumberFormat="1" applyFont="1" applyFill="1" applyBorder="1" applyAlignment="1" applyProtection="1">
      <alignment horizontal="left" vertical="center"/>
    </xf>
    <xf numFmtId="164" fontId="22" fillId="0" borderId="7" xfId="1" applyNumberFormat="1" applyFont="1" applyFill="1" applyBorder="1" applyAlignment="1" applyProtection="1">
      <alignment horizontal="center" vertical="center" wrapText="1"/>
      <protection locked="0"/>
    </xf>
    <xf numFmtId="164" fontId="22" fillId="0" borderId="2" xfId="1" applyNumberFormat="1" applyFont="1" applyFill="1" applyBorder="1" applyAlignment="1" applyProtection="1">
      <alignment horizontal="center" vertical="center" wrapText="1"/>
      <protection locked="0"/>
    </xf>
    <xf numFmtId="168" fontId="22" fillId="0" borderId="8" xfId="1" applyNumberFormat="1" applyFont="1" applyFill="1" applyBorder="1" applyAlignment="1" applyProtection="1">
      <alignment horizontal="center" vertical="center" wrapText="1"/>
      <protection locked="0"/>
    </xf>
    <xf numFmtId="168" fontId="22" fillId="0" borderId="3" xfId="1" applyNumberFormat="1" applyFont="1" applyFill="1" applyBorder="1" applyAlignment="1" applyProtection="1">
      <alignment horizontal="center" vertical="center" wrapText="1"/>
      <protection locked="0"/>
    </xf>
    <xf numFmtId="168" fontId="22" fillId="2" borderId="8" xfId="1" applyNumberFormat="1" applyFont="1" applyFill="1" applyBorder="1" applyAlignment="1" applyProtection="1">
      <alignment horizontal="center" vertical="center" wrapText="1"/>
    </xf>
    <xf numFmtId="168" fontId="22" fillId="2" borderId="13" xfId="1" applyNumberFormat="1" applyFont="1" applyFill="1" applyBorder="1" applyAlignment="1" applyProtection="1">
      <alignment horizontal="center" vertical="center" wrapText="1"/>
    </xf>
    <xf numFmtId="168" fontId="22" fillId="2" borderId="20" xfId="1" applyNumberFormat="1" applyFont="1" applyFill="1" applyBorder="1" applyAlignment="1" applyProtection="1">
      <alignment horizontal="center" vertical="center" wrapText="1"/>
    </xf>
    <xf numFmtId="168" fontId="22" fillId="7" borderId="3" xfId="1" applyNumberFormat="1" applyFont="1" applyFill="1" applyBorder="1" applyAlignment="1" applyProtection="1">
      <alignment horizontal="center" vertical="center" wrapText="1"/>
    </xf>
    <xf numFmtId="168" fontId="22" fillId="2" borderId="9" xfId="1" applyNumberFormat="1" applyFont="1" applyFill="1" applyBorder="1" applyAlignment="1" applyProtection="1">
      <alignment horizontal="center" vertical="center" wrapText="1"/>
    </xf>
    <xf numFmtId="168" fontId="22" fillId="7" borderId="4" xfId="1" applyNumberFormat="1" applyFont="1" applyFill="1" applyBorder="1" applyAlignment="1" applyProtection="1">
      <alignment horizontal="center" vertical="center" wrapText="1"/>
    </xf>
    <xf numFmtId="168" fontId="22" fillId="2" borderId="6" xfId="1" applyNumberFormat="1" applyFont="1" applyFill="1" applyBorder="1" applyAlignment="1" applyProtection="1">
      <alignment horizontal="left" vertical="center"/>
    </xf>
    <xf numFmtId="168" fontId="22" fillId="2" borderId="5" xfId="1" applyNumberFormat="1" applyFont="1" applyFill="1" applyBorder="1" applyAlignment="1" applyProtection="1">
      <alignment horizontal="left" vertical="center"/>
    </xf>
    <xf numFmtId="0" fontId="21" fillId="0" borderId="6" xfId="1" applyNumberFormat="1" applyFont="1" applyFill="1" applyBorder="1" applyAlignment="1" applyProtection="1">
      <alignment horizontal="left" vertical="center" wrapText="1"/>
      <protection locked="0"/>
    </xf>
    <xf numFmtId="0" fontId="21" fillId="0" borderId="5" xfId="1" applyNumberFormat="1" applyFont="1" applyFill="1" applyBorder="1" applyAlignment="1" applyProtection="1">
      <alignment horizontal="left" vertical="center" wrapText="1"/>
      <protection locked="0"/>
    </xf>
    <xf numFmtId="0" fontId="21" fillId="0" borderId="12" xfId="1" applyNumberFormat="1" applyFont="1" applyFill="1" applyBorder="1" applyAlignment="1" applyProtection="1">
      <alignment horizontal="left" vertical="center" wrapText="1"/>
      <protection locked="0"/>
    </xf>
    <xf numFmtId="0" fontId="21" fillId="4" borderId="6" xfId="0" applyFont="1" applyFill="1" applyBorder="1" applyAlignment="1">
      <alignment horizontal="center"/>
    </xf>
    <xf numFmtId="0" fontId="21" fillId="4" borderId="5" xfId="0" applyFont="1" applyFill="1" applyBorder="1" applyAlignment="1">
      <alignment horizontal="center"/>
    </xf>
    <xf numFmtId="0" fontId="21" fillId="4" borderId="12" xfId="0" applyFont="1" applyFill="1" applyBorder="1" applyAlignment="1">
      <alignment horizontal="center"/>
    </xf>
    <xf numFmtId="0" fontId="21" fillId="5" borderId="6" xfId="0" applyFont="1" applyFill="1" applyBorder="1"/>
    <xf numFmtId="0" fontId="28" fillId="5" borderId="12" xfId="0" applyFont="1" applyFill="1" applyBorder="1"/>
    <xf numFmtId="0" fontId="22" fillId="4" borderId="6" xfId="0" applyFont="1" applyFill="1" applyBorder="1"/>
    <xf numFmtId="0" fontId="27" fillId="4" borderId="12" xfId="0" applyFont="1" applyFill="1" applyBorder="1"/>
    <xf numFmtId="0" fontId="22" fillId="2" borderId="1" xfId="0" applyFont="1" applyFill="1" applyBorder="1" applyAlignment="1">
      <alignment horizontal="left"/>
    </xf>
    <xf numFmtId="0" fontId="22" fillId="4" borderId="1" xfId="0" applyFont="1" applyFill="1" applyBorder="1" applyAlignment="1">
      <alignment horizontal="left"/>
    </xf>
    <xf numFmtId="0" fontId="21" fillId="2" borderId="1" xfId="0" applyFont="1" applyFill="1" applyBorder="1" applyAlignment="1">
      <alignment horizontal="left"/>
    </xf>
    <xf numFmtId="0" fontId="21" fillId="5" borderId="12" xfId="0" applyFont="1" applyFill="1" applyBorder="1"/>
    <xf numFmtId="0" fontId="22" fillId="5" borderId="6" xfId="0" applyFont="1" applyFill="1" applyBorder="1"/>
    <xf numFmtId="0" fontId="0" fillId="0" borderId="12" xfId="0" applyBorder="1"/>
    <xf numFmtId="168" fontId="21" fillId="0" borderId="13" xfId="1" applyNumberFormat="1" applyFont="1" applyBorder="1" applyAlignment="1" applyProtection="1">
      <alignment horizontal="left" wrapText="1"/>
    </xf>
    <xf numFmtId="0" fontId="22" fillId="0" borderId="13" xfId="0" applyFont="1" applyBorder="1"/>
    <xf numFmtId="0" fontId="27" fillId="5" borderId="12" xfId="0" applyFont="1" applyFill="1" applyBorder="1"/>
    <xf numFmtId="0" fontId="22" fillId="2" borderId="6" xfId="0" applyFont="1" applyFill="1" applyBorder="1"/>
    <xf numFmtId="0" fontId="22" fillId="2" borderId="12" xfId="0" applyFont="1" applyFill="1" applyBorder="1"/>
    <xf numFmtId="0" fontId="22" fillId="5" borderId="12" xfId="0" applyFont="1" applyFill="1" applyBorder="1"/>
    <xf numFmtId="0" fontId="21" fillId="5" borderId="6" xfId="0" applyFont="1" applyFill="1" applyBorder="1" applyAlignment="1">
      <alignment horizontal="left"/>
    </xf>
    <xf numFmtId="0" fontId="21" fillId="5" borderId="12" xfId="0" applyFont="1" applyFill="1" applyBorder="1" applyAlignment="1">
      <alignment horizontal="left"/>
    </xf>
    <xf numFmtId="0" fontId="21" fillId="2" borderId="6" xfId="0" applyFont="1" applyFill="1" applyBorder="1"/>
    <xf numFmtId="0" fontId="21" fillId="2" borderId="12" xfId="0" applyFont="1" applyFill="1" applyBorder="1"/>
    <xf numFmtId="0" fontId="21" fillId="2" borderId="6" xfId="0" applyFont="1" applyFill="1" applyBorder="1" applyAlignment="1">
      <alignment horizontal="left"/>
    </xf>
    <xf numFmtId="0" fontId="21" fillId="2" borderId="12" xfId="0" applyFont="1" applyFill="1" applyBorder="1" applyAlignment="1">
      <alignment horizontal="left"/>
    </xf>
    <xf numFmtId="0" fontId="22" fillId="4" borderId="6" xfId="0" applyFont="1" applyFill="1" applyBorder="1" applyAlignment="1">
      <alignment horizontal="left"/>
    </xf>
    <xf numFmtId="0" fontId="22" fillId="4" borderId="5" xfId="0" applyFont="1" applyFill="1" applyBorder="1" applyAlignment="1">
      <alignment horizontal="left"/>
    </xf>
    <xf numFmtId="0" fontId="0" fillId="0" borderId="12" xfId="0" applyBorder="1" applyAlignment="1">
      <alignment horizontal="left"/>
    </xf>
    <xf numFmtId="0" fontId="22" fillId="4" borderId="12" xfId="0" applyFont="1" applyFill="1" applyBorder="1"/>
    <xf numFmtId="0" fontId="0" fillId="5" borderId="12" xfId="0" applyFill="1" applyBorder="1"/>
    <xf numFmtId="0" fontId="22" fillId="0" borderId="6" xfId="0" applyFont="1" applyBorder="1" applyAlignment="1">
      <alignment horizontal="left" indent="1"/>
    </xf>
    <xf numFmtId="0" fontId="22" fillId="0" borderId="5" xfId="0" applyFont="1" applyBorder="1" applyAlignment="1">
      <alignment horizontal="left" indent="1"/>
    </xf>
    <xf numFmtId="0" fontId="22" fillId="0" borderId="12" xfId="0" applyFont="1" applyBorder="1" applyAlignment="1">
      <alignment horizontal="left" indent="1"/>
    </xf>
    <xf numFmtId="168" fontId="21" fillId="0" borderId="6" xfId="1" applyNumberFormat="1" applyFont="1" applyBorder="1" applyAlignment="1" applyProtection="1">
      <alignment horizontal="left" vertical="center" wrapText="1"/>
      <protection locked="0"/>
    </xf>
    <xf numFmtId="168" fontId="21" fillId="0" borderId="5" xfId="1" applyNumberFormat="1" applyFont="1" applyBorder="1" applyAlignment="1" applyProtection="1">
      <alignment horizontal="left" vertical="center" wrapText="1"/>
      <protection locked="0"/>
    </xf>
    <xf numFmtId="168" fontId="21" fillId="0" borderId="12" xfId="1" applyNumberFormat="1" applyFont="1" applyBorder="1" applyAlignment="1" applyProtection="1">
      <alignment horizontal="left" vertical="center" wrapText="1"/>
      <protection locked="0"/>
    </xf>
    <xf numFmtId="0" fontId="22" fillId="0" borderId="5" xfId="0" applyFont="1" applyBorder="1" applyAlignment="1">
      <alignment horizontal="center"/>
    </xf>
    <xf numFmtId="0" fontId="21" fillId="0" borderId="8" xfId="0" applyFont="1" applyBorder="1" applyAlignment="1" applyProtection="1">
      <alignment horizontal="left" vertical="top" wrapText="1"/>
      <protection locked="0"/>
    </xf>
    <xf numFmtId="0" fontId="21" fillId="0" borderId="13" xfId="0" applyFont="1" applyBorder="1" applyAlignment="1" applyProtection="1">
      <alignment horizontal="left" vertical="top" wrapText="1"/>
      <protection locked="0"/>
    </xf>
    <xf numFmtId="0" fontId="21" fillId="0" borderId="20" xfId="0" applyFont="1" applyBorder="1" applyAlignment="1" applyProtection="1">
      <alignment horizontal="left" vertical="top" wrapText="1"/>
      <protection locked="0"/>
    </xf>
    <xf numFmtId="0" fontId="21" fillId="0" borderId="11" xfId="0" applyFont="1" applyBorder="1" applyAlignment="1" applyProtection="1">
      <alignment horizontal="left" vertical="top" wrapText="1"/>
      <protection locked="0"/>
    </xf>
    <xf numFmtId="0" fontId="21" fillId="0" borderId="0" xfId="0" applyFont="1" applyAlignment="1" applyProtection="1">
      <alignment horizontal="left" vertical="top" wrapText="1"/>
      <protection locked="0"/>
    </xf>
    <xf numFmtId="0" fontId="21" fillId="0" borderId="21" xfId="0" applyFont="1" applyBorder="1" applyAlignment="1" applyProtection="1">
      <alignment horizontal="left" vertical="top" wrapText="1"/>
      <protection locked="0"/>
    </xf>
    <xf numFmtId="0" fontId="21" fillId="0" borderId="3" xfId="0" applyFont="1" applyBorder="1" applyAlignment="1" applyProtection="1">
      <alignment horizontal="left" vertical="top" wrapText="1"/>
      <protection locked="0"/>
    </xf>
    <xf numFmtId="0" fontId="21" fillId="0" borderId="9" xfId="0" applyFont="1" applyBorder="1" applyAlignment="1" applyProtection="1">
      <alignment horizontal="left" vertical="top" wrapText="1"/>
      <protection locked="0"/>
    </xf>
    <xf numFmtId="0" fontId="21" fillId="0" borderId="4" xfId="0" applyFont="1" applyBorder="1" applyAlignment="1" applyProtection="1">
      <alignment horizontal="left" vertical="top" wrapText="1"/>
      <protection locked="0"/>
    </xf>
    <xf numFmtId="168" fontId="21" fillId="0" borderId="1" xfId="1" applyNumberFormat="1" applyFont="1" applyBorder="1" applyAlignment="1" applyProtection="1">
      <alignment horizontal="left" vertical="center" wrapText="1"/>
      <protection locked="0"/>
    </xf>
    <xf numFmtId="0" fontId="21" fillId="3" borderId="6" xfId="0" applyFont="1" applyFill="1" applyBorder="1" applyAlignment="1" applyProtection="1">
      <alignment horizontal="left" vertical="center"/>
      <protection locked="0"/>
    </xf>
    <xf numFmtId="0" fontId="21" fillId="3" borderId="12" xfId="0" applyFont="1" applyFill="1" applyBorder="1" applyAlignment="1" applyProtection="1">
      <alignment horizontal="left" vertical="center"/>
      <protection locked="0"/>
    </xf>
    <xf numFmtId="169" fontId="21" fillId="2" borderId="8" xfId="2" applyNumberFormat="1" applyFont="1" applyFill="1" applyBorder="1" applyAlignment="1" applyProtection="1">
      <alignment horizontal="center"/>
    </xf>
    <xf numFmtId="169" fontId="21" fillId="2" borderId="20" xfId="2" applyNumberFormat="1" applyFont="1" applyFill="1" applyBorder="1" applyAlignment="1" applyProtection="1">
      <alignment horizontal="center"/>
    </xf>
    <xf numFmtId="169" fontId="21" fillId="2" borderId="11" xfId="2" applyNumberFormat="1" applyFont="1" applyFill="1" applyBorder="1" applyAlignment="1" applyProtection="1">
      <alignment horizontal="center"/>
    </xf>
    <xf numFmtId="169" fontId="21" fillId="2" borderId="21" xfId="2" applyNumberFormat="1" applyFont="1" applyFill="1" applyBorder="1" applyAlignment="1" applyProtection="1">
      <alignment horizontal="center"/>
    </xf>
    <xf numFmtId="169" fontId="21" fillId="2" borderId="3" xfId="2" applyNumberFormat="1" applyFont="1" applyFill="1" applyBorder="1" applyAlignment="1" applyProtection="1">
      <alignment horizontal="center"/>
    </xf>
    <xf numFmtId="169" fontId="21" fillId="2" borderId="4" xfId="2" applyNumberFormat="1" applyFont="1" applyFill="1" applyBorder="1" applyAlignment="1" applyProtection="1">
      <alignment horizontal="center"/>
    </xf>
    <xf numFmtId="164" fontId="21" fillId="2" borderId="8" xfId="1" applyNumberFormat="1" applyFont="1" applyFill="1" applyBorder="1" applyAlignment="1" applyProtection="1">
      <alignment horizontal="center"/>
    </xf>
    <xf numFmtId="164" fontId="21" fillId="2" borderId="20" xfId="1" applyNumberFormat="1" applyFont="1" applyFill="1" applyBorder="1" applyAlignment="1" applyProtection="1">
      <alignment horizontal="center"/>
    </xf>
    <xf numFmtId="164" fontId="21" fillId="2" borderId="11" xfId="1" applyNumberFormat="1" applyFont="1" applyFill="1" applyBorder="1" applyAlignment="1" applyProtection="1">
      <alignment horizontal="center"/>
    </xf>
    <xf numFmtId="164" fontId="21" fillId="2" borderId="21" xfId="1" applyNumberFormat="1" applyFont="1" applyFill="1" applyBorder="1" applyAlignment="1" applyProtection="1">
      <alignment horizontal="center"/>
    </xf>
    <xf numFmtId="164" fontId="21" fillId="2" borderId="3" xfId="1" applyNumberFormat="1" applyFont="1" applyFill="1" applyBorder="1" applyAlignment="1" applyProtection="1">
      <alignment horizontal="center"/>
    </xf>
    <xf numFmtId="164" fontId="21" fillId="2" borderId="4" xfId="1" applyNumberFormat="1" applyFont="1" applyFill="1" applyBorder="1" applyAlignment="1" applyProtection="1">
      <alignment horizontal="center"/>
    </xf>
    <xf numFmtId="0" fontId="21" fillId="0" borderId="13" xfId="0" applyFont="1" applyBorder="1" applyAlignment="1">
      <alignment horizontal="center"/>
    </xf>
    <xf numFmtId="0" fontId="21" fillId="0" borderId="0" xfId="0" applyFont="1" applyAlignment="1">
      <alignment horizontal="center"/>
    </xf>
    <xf numFmtId="0" fontId="22" fillId="2" borderId="2" xfId="0" applyFont="1" applyFill="1" applyBorder="1" applyAlignment="1">
      <alignment horizontal="left"/>
    </xf>
    <xf numFmtId="0" fontId="22" fillId="2" borderId="6" xfId="0" applyFont="1" applyFill="1" applyBorder="1" applyAlignment="1">
      <alignment horizontal="left"/>
    </xf>
    <xf numFmtId="0" fontId="22" fillId="2" borderId="5" xfId="0" applyFont="1" applyFill="1" applyBorder="1" applyAlignment="1">
      <alignment horizontal="left"/>
    </xf>
    <xf numFmtId="0" fontId="22" fillId="2" borderId="12" xfId="0" applyFont="1" applyFill="1" applyBorder="1" applyAlignment="1">
      <alignment horizontal="left"/>
    </xf>
    <xf numFmtId="0" fontId="22" fillId="2" borderId="6" xfId="0" applyFont="1" applyFill="1" applyBorder="1" applyAlignment="1">
      <alignment horizontal="left" vertical="center" wrapText="1"/>
    </xf>
    <xf numFmtId="0" fontId="22" fillId="2" borderId="12" xfId="0" applyFont="1" applyFill="1" applyBorder="1" applyAlignment="1">
      <alignment horizontal="left" vertical="center" wrapText="1"/>
    </xf>
    <xf numFmtId="168" fontId="22" fillId="2" borderId="7" xfId="1" applyNumberFormat="1" applyFont="1" applyFill="1" applyBorder="1" applyAlignment="1" applyProtection="1">
      <alignment horizontal="left" vertical="center"/>
    </xf>
    <xf numFmtId="168" fontId="22" fillId="2" borderId="2" xfId="1" applyNumberFormat="1" applyFont="1" applyFill="1" applyBorder="1" applyAlignment="1" applyProtection="1">
      <alignment horizontal="left" vertical="center"/>
    </xf>
    <xf numFmtId="168" fontId="22" fillId="2" borderId="8" xfId="1" applyNumberFormat="1" applyFont="1" applyFill="1" applyBorder="1" applyAlignment="1" applyProtection="1">
      <alignment horizontal="center" wrapText="1"/>
    </xf>
    <xf numFmtId="168" fontId="22" fillId="2" borderId="20" xfId="1" applyNumberFormat="1" applyFont="1" applyFill="1" applyBorder="1" applyAlignment="1" applyProtection="1">
      <alignment horizontal="center" wrapText="1"/>
    </xf>
    <xf numFmtId="168" fontId="22" fillId="2" borderId="7" xfId="1" applyNumberFormat="1" applyFont="1" applyFill="1" applyBorder="1" applyAlignment="1" applyProtection="1">
      <alignment horizontal="center" vertical="center"/>
      <protection locked="0"/>
    </xf>
    <xf numFmtId="168" fontId="22" fillId="2" borderId="2" xfId="1" applyNumberFormat="1" applyFont="1" applyFill="1" applyBorder="1" applyAlignment="1" applyProtection="1">
      <alignment horizontal="center" vertical="center"/>
      <protection locked="0"/>
    </xf>
    <xf numFmtId="0" fontId="22" fillId="5" borderId="6" xfId="0" applyFont="1" applyFill="1" applyBorder="1" applyAlignment="1">
      <alignment horizontal="left" vertical="center"/>
    </xf>
    <xf numFmtId="0" fontId="22" fillId="5" borderId="12" xfId="0" applyFont="1" applyFill="1" applyBorder="1" applyAlignment="1">
      <alignment horizontal="left" vertical="center"/>
    </xf>
    <xf numFmtId="168" fontId="22" fillId="2" borderId="7" xfId="1" applyNumberFormat="1" applyFont="1" applyFill="1" applyBorder="1" applyAlignment="1" applyProtection="1">
      <alignment horizontal="center" vertical="center" wrapText="1"/>
    </xf>
    <xf numFmtId="168" fontId="22" fillId="2" borderId="2" xfId="1" applyNumberFormat="1" applyFont="1" applyFill="1" applyBorder="1" applyAlignment="1" applyProtection="1">
      <alignment horizontal="center" vertical="center" wrapText="1"/>
    </xf>
    <xf numFmtId="0" fontId="26" fillId="0" borderId="6" xfId="0" applyFont="1" applyBorder="1" applyAlignment="1" applyProtection="1">
      <alignment horizontal="left"/>
      <protection locked="0"/>
    </xf>
    <xf numFmtId="0" fontId="26" fillId="0" borderId="12" xfId="0" applyFont="1" applyBorder="1" applyAlignment="1" applyProtection="1">
      <alignment horizontal="left"/>
      <protection locked="0"/>
    </xf>
    <xf numFmtId="0" fontId="31" fillId="0" borderId="3" xfId="0" applyFont="1" applyBorder="1" applyAlignment="1">
      <alignment horizontal="center"/>
    </xf>
    <xf numFmtId="0" fontId="31" fillId="0" borderId="9" xfId="0" applyFont="1" applyBorder="1" applyAlignment="1">
      <alignment horizontal="center"/>
    </xf>
    <xf numFmtId="0" fontId="21" fillId="0" borderId="5" xfId="0" applyFont="1" applyBorder="1" applyProtection="1">
      <protection locked="0"/>
    </xf>
    <xf numFmtId="0" fontId="22" fillId="2" borderId="6" xfId="0" applyFont="1" applyFill="1" applyBorder="1" applyAlignment="1">
      <alignment horizontal="left" indent="1"/>
    </xf>
    <xf numFmtId="0" fontId="22" fillId="2" borderId="5" xfId="0" applyFont="1" applyFill="1" applyBorder="1" applyAlignment="1">
      <alignment horizontal="left" indent="1"/>
    </xf>
    <xf numFmtId="9" fontId="21" fillId="0" borderId="6" xfId="0" applyNumberFormat="1" applyFont="1" applyBorder="1" applyProtection="1">
      <protection locked="0"/>
    </xf>
    <xf numFmtId="9" fontId="21" fillId="0" borderId="5" xfId="0" applyNumberFormat="1" applyFont="1" applyBorder="1" applyProtection="1">
      <protection locked="0"/>
    </xf>
    <xf numFmtId="0" fontId="37" fillId="0" borderId="1" xfId="0" applyFont="1" applyBorder="1" applyProtection="1">
      <protection locked="0"/>
    </xf>
    <xf numFmtId="0" fontId="21" fillId="2" borderId="3" xfId="0" applyFont="1" applyFill="1" applyBorder="1"/>
    <xf numFmtId="0" fontId="22" fillId="2" borderId="1" xfId="0" applyFont="1" applyFill="1" applyBorder="1" applyAlignment="1">
      <alignment horizontal="left" indent="1"/>
    </xf>
    <xf numFmtId="0" fontId="64" fillId="2" borderId="6" xfId="0" applyFont="1" applyFill="1" applyBorder="1" applyAlignment="1">
      <alignment horizontal="left"/>
    </xf>
    <xf numFmtId="0" fontId="64" fillId="2" borderId="5" xfId="0" applyFont="1" applyFill="1" applyBorder="1" applyAlignment="1">
      <alignment horizontal="left"/>
    </xf>
    <xf numFmtId="0" fontId="64" fillId="2" borderId="12" xfId="0" applyFont="1" applyFill="1" applyBorder="1" applyAlignment="1">
      <alignment horizontal="left"/>
    </xf>
    <xf numFmtId="0" fontId="35" fillId="3" borderId="0" xfId="0" applyFont="1" applyFill="1" applyAlignment="1">
      <alignment horizontal="right"/>
    </xf>
    <xf numFmtId="0" fontId="21" fillId="3" borderId="13" xfId="0" applyFont="1" applyFill="1" applyBorder="1" applyAlignment="1">
      <alignment horizontal="center"/>
    </xf>
    <xf numFmtId="0" fontId="21" fillId="2" borderId="5" xfId="0" applyFont="1" applyFill="1" applyBorder="1" applyAlignment="1">
      <alignment horizontal="left"/>
    </xf>
    <xf numFmtId="37" fontId="21" fillId="2" borderId="1" xfId="0" applyNumberFormat="1" applyFont="1" applyFill="1" applyBorder="1" applyAlignment="1">
      <alignment horizontal="left" vertical="center"/>
    </xf>
    <xf numFmtId="0" fontId="23" fillId="2" borderId="8" xfId="0" applyFont="1" applyFill="1" applyBorder="1" applyAlignment="1">
      <alignment horizontal="center" wrapText="1"/>
    </xf>
    <xf numFmtId="0" fontId="23" fillId="2" borderId="20" xfId="0" applyFont="1" applyFill="1" applyBorder="1" applyAlignment="1">
      <alignment horizontal="center" wrapText="1"/>
    </xf>
    <xf numFmtId="168" fontId="34" fillId="2" borderId="1" xfId="1" applyNumberFormat="1" applyFont="1" applyFill="1" applyBorder="1" applyAlignment="1" applyProtection="1">
      <alignment horizontal="center" vertical="center" wrapText="1"/>
    </xf>
    <xf numFmtId="171" fontId="21" fillId="2" borderId="6" xfId="0" applyNumberFormat="1" applyFont="1" applyFill="1" applyBorder="1" applyAlignment="1">
      <alignment horizontal="left" vertical="center"/>
    </xf>
    <xf numFmtId="171" fontId="21" fillId="2" borderId="12" xfId="0" applyNumberFormat="1" applyFont="1" applyFill="1" applyBorder="1" applyAlignment="1">
      <alignment horizontal="left" vertical="center"/>
    </xf>
    <xf numFmtId="0" fontId="65" fillId="0" borderId="0" xfId="0" applyFont="1" applyAlignment="1">
      <alignment horizontal="right" vertical="center"/>
    </xf>
    <xf numFmtId="0" fontId="22" fillId="0" borderId="11" xfId="0" applyFont="1" applyBorder="1" applyAlignment="1">
      <alignment horizontal="center" vertical="center"/>
    </xf>
    <xf numFmtId="0" fontId="22" fillId="0" borderId="0" xfId="0" applyFont="1" applyAlignment="1">
      <alignment horizontal="center" vertical="center"/>
    </xf>
    <xf numFmtId="0" fontId="0" fillId="0" borderId="0" xfId="0" applyAlignment="1">
      <alignment horizontal="center"/>
    </xf>
    <xf numFmtId="0" fontId="21" fillId="0" borderId="5" xfId="0" applyFont="1" applyBorder="1"/>
    <xf numFmtId="0" fontId="21" fillId="0" borderId="12" xfId="0" applyFont="1" applyBorder="1"/>
    <xf numFmtId="0" fontId="21" fillId="0" borderId="9" xfId="0" applyFont="1" applyBorder="1" applyAlignment="1">
      <alignment horizontal="center"/>
    </xf>
    <xf numFmtId="0" fontId="33" fillId="0" borderId="0" xfId="0" applyFont="1" applyAlignment="1">
      <alignment horizontal="right"/>
    </xf>
    <xf numFmtId="0" fontId="22" fillId="2" borderId="12" xfId="0" applyFont="1" applyFill="1" applyBorder="1" applyAlignment="1">
      <alignment horizontal="left" indent="1"/>
    </xf>
    <xf numFmtId="0" fontId="35" fillId="6" borderId="0" xfId="0" applyFont="1" applyFill="1" applyAlignment="1">
      <alignment horizontal="right"/>
    </xf>
    <xf numFmtId="37" fontId="23" fillId="6" borderId="0" xfId="0" applyNumberFormat="1" applyFont="1" applyFill="1" applyAlignment="1">
      <alignment horizontal="right" vertical="top"/>
    </xf>
    <xf numFmtId="0" fontId="58" fillId="2" borderId="6" xfId="0" applyFont="1" applyFill="1" applyBorder="1" applyAlignment="1">
      <alignment horizontal="left" vertical="center"/>
    </xf>
    <xf numFmtId="0" fontId="59" fillId="0" borderId="12" xfId="0" applyFont="1" applyBorder="1" applyAlignment="1">
      <alignment vertical="center"/>
    </xf>
    <xf numFmtId="0" fontId="34" fillId="7" borderId="6" xfId="0" applyFont="1" applyFill="1" applyBorder="1" applyAlignment="1">
      <alignment horizontal="right" vertical="center"/>
    </xf>
    <xf numFmtId="0" fontId="34" fillId="7" borderId="5" xfId="0" applyFont="1" applyFill="1" applyBorder="1" applyAlignment="1">
      <alignment horizontal="right" vertical="center"/>
    </xf>
    <xf numFmtId="0" fontId="34" fillId="7" borderId="12" xfId="0" applyFont="1" applyFill="1" applyBorder="1" applyAlignment="1">
      <alignment horizontal="right" vertical="center"/>
    </xf>
    <xf numFmtId="0" fontId="58" fillId="7" borderId="1" xfId="0" applyFont="1" applyFill="1" applyBorder="1"/>
    <xf numFmtId="0" fontId="60" fillId="4" borderId="6" xfId="0" applyFont="1" applyFill="1" applyBorder="1" applyAlignment="1">
      <alignment horizontal="left"/>
    </xf>
    <xf numFmtId="0" fontId="60" fillId="4" borderId="5" xfId="0" applyFont="1" applyFill="1" applyBorder="1" applyAlignment="1">
      <alignment horizontal="left"/>
    </xf>
    <xf numFmtId="0" fontId="60" fillId="4" borderId="12" xfId="0" applyFont="1" applyFill="1" applyBorder="1" applyAlignment="1">
      <alignment horizontal="left"/>
    </xf>
    <xf numFmtId="0" fontId="26" fillId="2" borderId="6" xfId="0" applyFont="1" applyFill="1" applyBorder="1" applyAlignment="1">
      <alignment horizontal="left"/>
    </xf>
    <xf numFmtId="0" fontId="26" fillId="2" borderId="5" xfId="0" applyFont="1" applyFill="1" applyBorder="1" applyAlignment="1">
      <alignment horizontal="left"/>
    </xf>
    <xf numFmtId="0" fontId="26" fillId="2" borderId="12" xfId="0" applyFont="1" applyFill="1" applyBorder="1" applyAlignment="1">
      <alignment horizontal="left"/>
    </xf>
    <xf numFmtId="0" fontId="26" fillId="0" borderId="5" xfId="0" applyFont="1" applyBorder="1" applyAlignment="1" applyProtection="1">
      <alignment horizontal="left"/>
      <protection locked="0"/>
    </xf>
    <xf numFmtId="0" fontId="60" fillId="2" borderId="6" xfId="0" applyFont="1" applyFill="1" applyBorder="1" applyAlignment="1">
      <alignment horizontal="left" indent="1"/>
    </xf>
    <xf numFmtId="0" fontId="60" fillId="2" borderId="5" xfId="0" applyFont="1" applyFill="1" applyBorder="1" applyAlignment="1">
      <alignment horizontal="left" indent="1"/>
    </xf>
    <xf numFmtId="0" fontId="26" fillId="2" borderId="1" xfId="0" applyFont="1" applyFill="1" applyBorder="1" applyAlignment="1">
      <alignment horizontal="left"/>
    </xf>
    <xf numFmtId="0" fontId="26" fillId="2" borderId="2" xfId="0" applyFont="1" applyFill="1" applyBorder="1" applyAlignment="1">
      <alignment horizontal="left"/>
    </xf>
    <xf numFmtId="0" fontId="40" fillId="0" borderId="5" xfId="0" applyFont="1" applyBorder="1" applyAlignment="1">
      <alignment horizontal="left" indent="1"/>
    </xf>
    <xf numFmtId="0" fontId="40" fillId="0" borderId="9" xfId="0" applyFont="1" applyBorder="1" applyAlignment="1">
      <alignment horizontal="left" indent="1"/>
    </xf>
    <xf numFmtId="0" fontId="0" fillId="6" borderId="8" xfId="0" applyFill="1" applyBorder="1" applyAlignment="1" applyProtection="1">
      <alignment horizontal="left" vertical="top"/>
      <protection locked="0"/>
    </xf>
    <xf numFmtId="0" fontId="0" fillId="6" borderId="13" xfId="0" applyFill="1" applyBorder="1" applyAlignment="1" applyProtection="1">
      <alignment horizontal="left" vertical="top"/>
      <protection locked="0"/>
    </xf>
    <xf numFmtId="0" fontId="0" fillId="6" borderId="20" xfId="0" applyFill="1" applyBorder="1" applyAlignment="1" applyProtection="1">
      <alignment horizontal="left" vertical="top"/>
      <protection locked="0"/>
    </xf>
    <xf numFmtId="0" fontId="0" fillId="6" borderId="11" xfId="0" applyFill="1" applyBorder="1" applyAlignment="1" applyProtection="1">
      <alignment horizontal="left" vertical="top"/>
      <protection locked="0"/>
    </xf>
    <xf numFmtId="0" fontId="0" fillId="6" borderId="0" xfId="0" applyFill="1" applyAlignment="1" applyProtection="1">
      <alignment horizontal="left" vertical="top"/>
      <protection locked="0"/>
    </xf>
    <xf numFmtId="0" fontId="0" fillId="6" borderId="21" xfId="0" applyFill="1" applyBorder="1" applyAlignment="1" applyProtection="1">
      <alignment horizontal="left" vertical="top"/>
      <protection locked="0"/>
    </xf>
    <xf numFmtId="0" fontId="0" fillId="6" borderId="3" xfId="0" applyFill="1" applyBorder="1" applyAlignment="1" applyProtection="1">
      <alignment horizontal="left" vertical="top"/>
      <protection locked="0"/>
    </xf>
    <xf numFmtId="0" fontId="0" fillId="6" borderId="9" xfId="0" applyFill="1" applyBorder="1" applyAlignment="1" applyProtection="1">
      <alignment horizontal="left" vertical="top"/>
      <protection locked="0"/>
    </xf>
    <xf numFmtId="0" fontId="0" fillId="6" borderId="4" xfId="0" applyFill="1" applyBorder="1" applyAlignment="1" applyProtection="1">
      <alignment horizontal="left" vertical="top"/>
      <protection locked="0"/>
    </xf>
    <xf numFmtId="0" fontId="59" fillId="2" borderId="6" xfId="0" applyFont="1" applyFill="1" applyBorder="1" applyAlignment="1">
      <alignment horizontal="left" vertical="center"/>
    </xf>
    <xf numFmtId="0" fontId="59" fillId="2" borderId="12" xfId="0" applyFont="1" applyFill="1" applyBorder="1" applyAlignment="1">
      <alignment horizontal="left" vertical="center"/>
    </xf>
    <xf numFmtId="0" fontId="40" fillId="0" borderId="12" xfId="0" applyFont="1" applyBorder="1" applyAlignment="1">
      <alignment horizontal="left" indent="1"/>
    </xf>
    <xf numFmtId="0" fontId="17" fillId="6" borderId="0" xfId="3" applyFont="1" applyFill="1" applyAlignment="1">
      <alignment horizontal="center" vertical="center"/>
    </xf>
    <xf numFmtId="0" fontId="18" fillId="6" borderId="0" xfId="3" applyFill="1" applyAlignment="1">
      <alignment horizontal="center" vertical="center"/>
    </xf>
    <xf numFmtId="0" fontId="33" fillId="0" borderId="0" xfId="5" applyFont="1" applyAlignment="1">
      <alignment horizontal="right" vertical="center"/>
    </xf>
    <xf numFmtId="37" fontId="65" fillId="0" borderId="0" xfId="5" applyNumberFormat="1" applyFont="1" applyAlignment="1">
      <alignment horizontal="right" vertical="center"/>
    </xf>
    <xf numFmtId="43" fontId="22" fillId="4" borderId="6" xfId="1" applyFont="1" applyFill="1" applyBorder="1" applyAlignment="1">
      <alignment horizontal="left" vertical="center" wrapText="1"/>
    </xf>
    <xf numFmtId="43" fontId="22" fillId="4" borderId="5" xfId="1" applyFont="1" applyFill="1" applyBorder="1" applyAlignment="1">
      <alignment horizontal="left" vertical="center" wrapText="1"/>
    </xf>
    <xf numFmtId="0" fontId="0" fillId="0" borderId="12" xfId="0" applyBorder="1" applyAlignment="1">
      <alignment vertical="center"/>
    </xf>
    <xf numFmtId="164" fontId="23" fillId="2" borderId="1" xfId="0" applyNumberFormat="1" applyFont="1" applyFill="1" applyBorder="1" applyAlignment="1">
      <alignment horizontal="center" vertical="center"/>
    </xf>
    <xf numFmtId="43" fontId="22" fillId="2" borderId="5" xfId="1" applyFont="1" applyFill="1" applyBorder="1" applyAlignment="1">
      <alignment wrapText="1"/>
    </xf>
    <xf numFmtId="43" fontId="21" fillId="2" borderId="5" xfId="1" applyFont="1" applyFill="1" applyBorder="1" applyAlignment="1">
      <alignment horizontal="left" vertical="center" wrapText="1"/>
    </xf>
  </cellXfs>
  <cellStyles count="13">
    <cellStyle name="Comma" xfId="1" builtinId="3"/>
    <cellStyle name="Currency" xfId="2" builtinId="4"/>
    <cellStyle name="Normal" xfId="0" builtinId="0"/>
    <cellStyle name="Normal 2" xfId="3" xr:uid="{00000000-0005-0000-0000-000003000000}"/>
    <cellStyle name="Normal 3" xfId="8" xr:uid="{59CFF711-F90B-42B6-8080-292B3389AF9F}"/>
    <cellStyle name="Normal 5" xfId="12" xr:uid="{B6F9B8EF-3F89-4405-A595-32E2E379D511}"/>
    <cellStyle name="Normal 6" xfId="9" xr:uid="{BCD210B2-2EDE-4D05-92BF-5BE63D668705}"/>
    <cellStyle name="Normal 7" xfId="10" xr:uid="{CB51506D-71DC-4649-A54C-A6BE92F25487}"/>
    <cellStyle name="Normal_Benchmarks -- Ownership" xfId="4" xr:uid="{00000000-0005-0000-0000-000004000000}"/>
    <cellStyle name="Normal_Rental Project Worksheet" xfId="11" xr:uid="{FF69AC33-17CD-4F23-89E2-CA6F218D7D8B}"/>
    <cellStyle name="Normal_Sample Project 1" xfId="5" xr:uid="{00000000-0005-0000-0000-000005000000}"/>
    <cellStyle name="Normal_Self-Score" xfId="6" xr:uid="{00000000-0005-0000-0000-000006000000}"/>
    <cellStyle name="Percent" xfId="7" builtinId="5"/>
  </cellStyles>
  <dxfs count="26">
    <dxf>
      <font>
        <color rgb="FF9C5700"/>
      </font>
      <fill>
        <patternFill>
          <bgColor rgb="FFFFEB9C"/>
        </patternFill>
      </fill>
    </dxf>
    <dxf>
      <font>
        <color rgb="FFB55607"/>
      </font>
      <fill>
        <patternFill>
          <bgColor rgb="FFFEF08A"/>
        </patternFill>
      </fill>
    </dxf>
    <dxf>
      <font>
        <b/>
        <i val="0"/>
        <color rgb="FFB55607"/>
      </font>
      <fill>
        <patternFill>
          <bgColor rgb="FFFEE36E"/>
        </patternFill>
      </fill>
    </dxf>
    <dxf>
      <font>
        <color rgb="FFCCFFCC"/>
      </font>
    </dxf>
    <dxf>
      <fill>
        <patternFill>
          <bgColor rgb="FFFEF08A"/>
        </patternFill>
      </fill>
    </dxf>
    <dxf>
      <fill>
        <patternFill>
          <bgColor rgb="FFFEF08A"/>
        </patternFill>
      </fill>
    </dxf>
    <dxf>
      <fill>
        <patternFill>
          <bgColor rgb="FFFEF08A"/>
        </patternFill>
      </fill>
    </dxf>
    <dxf>
      <fill>
        <patternFill>
          <bgColor rgb="FFFEF08A"/>
        </patternFill>
      </fill>
    </dxf>
    <dxf>
      <fill>
        <patternFill>
          <bgColor rgb="FFFEF08A"/>
        </patternFill>
      </fill>
    </dxf>
    <dxf>
      <fill>
        <patternFill>
          <bgColor rgb="FFFEF08A"/>
        </patternFill>
      </fill>
    </dxf>
    <dxf>
      <fill>
        <patternFill>
          <bgColor rgb="FFFEF08A"/>
        </patternFill>
      </fill>
    </dxf>
    <dxf>
      <fill>
        <patternFill>
          <bgColor rgb="FFFEF08A"/>
        </patternFill>
      </fill>
    </dxf>
    <dxf>
      <fill>
        <patternFill>
          <bgColor rgb="FFFEF08A"/>
        </patternFill>
      </fill>
    </dxf>
    <dxf>
      <fill>
        <patternFill>
          <bgColor rgb="FFFEF08A"/>
        </patternFill>
      </fill>
    </dxf>
    <dxf>
      <fill>
        <patternFill>
          <bgColor rgb="FFFEF08A"/>
        </patternFill>
      </fill>
    </dxf>
    <dxf>
      <fill>
        <patternFill>
          <bgColor rgb="FFFEF08A"/>
        </patternFill>
      </fill>
    </dxf>
    <dxf>
      <fill>
        <patternFill>
          <bgColor rgb="FFFEF08A"/>
        </patternFill>
      </fill>
    </dxf>
    <dxf>
      <fill>
        <patternFill>
          <bgColor rgb="FFFEF08A"/>
        </patternFill>
      </fill>
    </dxf>
    <dxf>
      <fill>
        <patternFill>
          <bgColor rgb="FFFEF08A"/>
        </patternFill>
      </fill>
    </dxf>
    <dxf>
      <fill>
        <patternFill>
          <bgColor rgb="FFFEF08A"/>
        </patternFill>
      </fill>
    </dxf>
    <dxf>
      <fill>
        <patternFill>
          <bgColor rgb="FFFEF08A"/>
        </patternFill>
      </fill>
    </dxf>
    <dxf>
      <fill>
        <patternFill>
          <bgColor rgb="FFFEF08A"/>
        </patternFill>
      </fill>
    </dxf>
    <dxf>
      <fill>
        <patternFill>
          <bgColor rgb="FFFEF08A"/>
        </patternFill>
      </fill>
    </dxf>
    <dxf>
      <fill>
        <patternFill>
          <bgColor rgb="FFFEF08A"/>
        </patternFill>
      </fill>
    </dxf>
    <dxf>
      <fill>
        <patternFill>
          <bgColor rgb="FFFEF08A"/>
        </patternFill>
      </fill>
    </dxf>
    <dxf>
      <fill>
        <patternFill>
          <bgColor rgb="FFFEF08A"/>
        </patternFill>
      </fill>
    </dxf>
  </dxf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CCFF66"/>
      <rgbColor rgb="00008080"/>
      <rgbColor rgb="00FFFF00"/>
      <rgbColor rgb="00006666"/>
      <rgbColor rgb="00006666"/>
      <rgbColor rgb="00006666"/>
      <rgbColor rgb="0033CC33"/>
      <rgbColor rgb="00006666"/>
      <rgbColor rgb="00006666"/>
      <rgbColor rgb="00006666"/>
      <rgbColor rgb="00008080"/>
      <rgbColor rgb="00C0C0C0"/>
      <rgbColor rgb="00808080"/>
      <rgbColor rgb="00003366"/>
      <rgbColor rgb="00FF6600"/>
      <rgbColor rgb="0033CC33"/>
      <rgbColor rgb="00CCFF66"/>
      <rgbColor rgb="00008080"/>
      <rgbColor rgb="00CC0066"/>
      <rgbColor rgb="00333399"/>
      <rgbColor rgb="006600CC"/>
      <rgbColor rgb="00003366"/>
      <rgbColor rgb="00FF6600"/>
      <rgbColor rgb="0033CC33"/>
      <rgbColor rgb="00CCFF66"/>
      <rgbColor rgb="00008080"/>
      <rgbColor rgb="00CC0066"/>
      <rgbColor rgb="00333399"/>
      <rgbColor rgb="006600CC"/>
      <rgbColor rgb="00006666"/>
      <rgbColor rgb="00CCFFFF"/>
      <rgbColor rgb="00CCFFCC"/>
      <rgbColor rgb="00008080"/>
      <rgbColor rgb="00CCFFCC"/>
      <rgbColor rgb="00008080"/>
      <rgbColor rgb="006ED8BF"/>
      <rgbColor rgb="00FFFFCC"/>
      <rgbColor rgb="0099CCFF"/>
      <rgbColor rgb="0000CC99"/>
      <rgbColor rgb="00CCFF66"/>
      <rgbColor rgb="00FFDD4F"/>
      <rgbColor rgb="00FFB03B"/>
      <rgbColor rgb="00FF822D"/>
      <rgbColor rgb="00006666"/>
      <rgbColor rgb="00969696"/>
      <rgbColor rgb="00003366"/>
      <rgbColor rgb="00339966"/>
      <rgbColor rgb="00006666"/>
      <rgbColor rgb="00006666"/>
      <rgbColor rgb="00006666"/>
      <rgbColor rgb="007B3AFC"/>
      <rgbColor rgb="00006666"/>
      <rgbColor rgb="00333333"/>
    </indexedColors>
    <mruColors>
      <color rgb="FFCCFFCC"/>
      <color rgb="FF99FF99"/>
      <color rgb="FFFEE36E"/>
      <color rgb="FFFEE062"/>
      <color rgb="FFB55607"/>
      <color rgb="FFFEE88A"/>
      <color rgb="FFC85F08"/>
      <color rgb="FFFEF08A"/>
      <color rgb="FFFF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externalLink" Target="externalLinks/externalLink1.xml"/><Relationship Id="rId18" Type="http://schemas.openxmlformats.org/officeDocument/2006/relationships/sheetMetadata" Target="metadata.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19"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externalLink" Target="externalLinks/externalLink2.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jpeg"/></Relationships>
</file>

<file path=xl/drawings/_rels/drawing10.xml.rels><?xml version="1.0" encoding="UTF-8" standalone="yes"?>
<Relationships xmlns="http://schemas.openxmlformats.org/package/2006/relationships"><Relationship Id="rId1" Type="http://schemas.openxmlformats.org/officeDocument/2006/relationships/image" Target="../media/image2.png"/></Relationships>
</file>

<file path=xl/drawings/_rels/drawing11.xml.rels><?xml version="1.0" encoding="UTF-8" standalone="yes"?>
<Relationships xmlns="http://schemas.openxmlformats.org/package/2006/relationships"><Relationship Id="rId1" Type="http://schemas.openxmlformats.org/officeDocument/2006/relationships/image" Target="../media/image2.png"/></Relationships>
</file>

<file path=xl/drawings/_rels/drawing2.xml.rels><?xml version="1.0" encoding="UTF-8" standalone="yes"?>
<Relationships xmlns="http://schemas.openxmlformats.org/package/2006/relationships"><Relationship Id="rId1" Type="http://schemas.openxmlformats.org/officeDocument/2006/relationships/image" Target="../media/image2.png"/></Relationships>
</file>

<file path=xl/drawings/_rels/drawing3.xml.rels><?xml version="1.0" encoding="UTF-8" standalone="yes"?>
<Relationships xmlns="http://schemas.openxmlformats.org/package/2006/relationships"><Relationship Id="rId1" Type="http://schemas.openxmlformats.org/officeDocument/2006/relationships/image" Target="../media/image2.png"/></Relationships>
</file>

<file path=xl/drawings/_rels/drawing4.xml.rels><?xml version="1.0" encoding="UTF-8" standalone="yes"?>
<Relationships xmlns="http://schemas.openxmlformats.org/package/2006/relationships"><Relationship Id="rId1" Type="http://schemas.openxmlformats.org/officeDocument/2006/relationships/image" Target="../media/image2.png"/></Relationships>
</file>

<file path=xl/drawings/_rels/drawing5.xml.rels><?xml version="1.0" encoding="UTF-8" standalone="yes"?>
<Relationships xmlns="http://schemas.openxmlformats.org/package/2006/relationships"><Relationship Id="rId1" Type="http://schemas.openxmlformats.org/officeDocument/2006/relationships/image" Target="../media/image2.png"/></Relationships>
</file>

<file path=xl/drawings/_rels/drawing6.xml.rels><?xml version="1.0" encoding="UTF-8" standalone="yes"?>
<Relationships xmlns="http://schemas.openxmlformats.org/package/2006/relationships"><Relationship Id="rId1" Type="http://schemas.openxmlformats.org/officeDocument/2006/relationships/image" Target="../media/image2.png"/></Relationships>
</file>

<file path=xl/drawings/_rels/drawing7.xml.rels><?xml version="1.0" encoding="UTF-8" standalone="yes"?>
<Relationships xmlns="http://schemas.openxmlformats.org/package/2006/relationships"><Relationship Id="rId1" Type="http://schemas.openxmlformats.org/officeDocument/2006/relationships/image" Target="../media/image2.png"/></Relationships>
</file>

<file path=xl/drawings/_rels/drawing8.xml.rels><?xml version="1.0" encoding="UTF-8" standalone="yes"?>
<Relationships xmlns="http://schemas.openxmlformats.org/package/2006/relationships"><Relationship Id="rId1" Type="http://schemas.openxmlformats.org/officeDocument/2006/relationships/image" Target="../media/image2.png"/></Relationships>
</file>

<file path=xl/drawings/_rels/drawing9.xml.rels><?xml version="1.0" encoding="UTF-8" standalone="yes"?>
<Relationships xmlns="http://schemas.openxmlformats.org/package/2006/relationships"><Relationship Id="rId1"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twoCellAnchor editAs="oneCell">
    <xdr:from>
      <xdr:col>0</xdr:col>
      <xdr:colOff>9525</xdr:colOff>
      <xdr:row>0</xdr:row>
      <xdr:rowOff>0</xdr:rowOff>
    </xdr:from>
    <xdr:to>
      <xdr:col>0</xdr:col>
      <xdr:colOff>9525</xdr:colOff>
      <xdr:row>1</xdr:row>
      <xdr:rowOff>76200</xdr:rowOff>
    </xdr:to>
    <xdr:pic>
      <xdr:nvPicPr>
        <xdr:cNvPr id="16865" name="Picture 13" descr="FHLBLogobw1">
          <a:extLst>
            <a:ext uri="{FF2B5EF4-FFF2-40B4-BE49-F238E27FC236}">
              <a16:creationId xmlns:a16="http://schemas.microsoft.com/office/drawing/2014/main" id="{8E9A2002-E7E0-4B18-99C6-15B2466CCFC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525" y="0"/>
          <a:ext cx="0" cy="323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9525</xdr:colOff>
      <xdr:row>0</xdr:row>
      <xdr:rowOff>0</xdr:rowOff>
    </xdr:from>
    <xdr:to>
      <xdr:col>0</xdr:col>
      <xdr:colOff>9525</xdr:colOff>
      <xdr:row>1</xdr:row>
      <xdr:rowOff>76200</xdr:rowOff>
    </xdr:to>
    <xdr:pic>
      <xdr:nvPicPr>
        <xdr:cNvPr id="16866" name="Picture 13" descr="FHLBLogobw1">
          <a:extLst>
            <a:ext uri="{FF2B5EF4-FFF2-40B4-BE49-F238E27FC236}">
              <a16:creationId xmlns:a16="http://schemas.microsoft.com/office/drawing/2014/main" id="{0473C7D5-21E4-4AE2-9472-9CB82DF1E4E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525" y="0"/>
          <a:ext cx="0" cy="323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absolute">
    <xdr:from>
      <xdr:col>0</xdr:col>
      <xdr:colOff>57150</xdr:colOff>
      <xdr:row>0</xdr:row>
      <xdr:rowOff>76200</xdr:rowOff>
    </xdr:from>
    <xdr:to>
      <xdr:col>1</xdr:col>
      <xdr:colOff>794055</xdr:colOff>
      <xdr:row>2</xdr:row>
      <xdr:rowOff>47625</xdr:rowOff>
    </xdr:to>
    <xdr:pic>
      <xdr:nvPicPr>
        <xdr:cNvPr id="5" name="Picture 2">
          <a:extLst>
            <a:ext uri="{FF2B5EF4-FFF2-40B4-BE49-F238E27FC236}">
              <a16:creationId xmlns:a16="http://schemas.microsoft.com/office/drawing/2014/main" id="{6EE92742-132B-44E2-B78A-00DA819CC1C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bwMode="auto">
        <a:xfrm>
          <a:off x="57150" y="76200"/>
          <a:ext cx="1041705" cy="447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0.xml><?xml version="1.0" encoding="utf-8"?>
<xdr:wsDr xmlns:xdr="http://schemas.openxmlformats.org/drawingml/2006/spreadsheetDrawing" xmlns:a="http://schemas.openxmlformats.org/drawingml/2006/main">
  <xdr:twoCellAnchor editAs="oneCell">
    <xdr:from>
      <xdr:col>0</xdr:col>
      <xdr:colOff>68508</xdr:colOff>
      <xdr:row>0</xdr:row>
      <xdr:rowOff>66675</xdr:rowOff>
    </xdr:from>
    <xdr:to>
      <xdr:col>1</xdr:col>
      <xdr:colOff>300859</xdr:colOff>
      <xdr:row>3</xdr:row>
      <xdr:rowOff>65532</xdr:rowOff>
    </xdr:to>
    <xdr:pic>
      <xdr:nvPicPr>
        <xdr:cNvPr id="2" name="Picture 1">
          <a:extLst>
            <a:ext uri="{FF2B5EF4-FFF2-40B4-BE49-F238E27FC236}">
              <a16:creationId xmlns:a16="http://schemas.microsoft.com/office/drawing/2014/main" id="{E3492D4C-BB56-44CD-8D96-C9DCD84A5B8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bwMode="auto">
        <a:xfrm>
          <a:off x="68508" y="66675"/>
          <a:ext cx="1172151" cy="47510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1.xml><?xml version="1.0" encoding="utf-8"?>
<xdr:wsDr xmlns:xdr="http://schemas.openxmlformats.org/drawingml/2006/spreadsheetDrawing" xmlns:a="http://schemas.openxmlformats.org/drawingml/2006/main">
  <xdr:twoCellAnchor editAs="absolute">
    <xdr:from>
      <xdr:col>0</xdr:col>
      <xdr:colOff>57150</xdr:colOff>
      <xdr:row>0</xdr:row>
      <xdr:rowOff>66675</xdr:rowOff>
    </xdr:from>
    <xdr:to>
      <xdr:col>1</xdr:col>
      <xdr:colOff>479730</xdr:colOff>
      <xdr:row>1</xdr:row>
      <xdr:rowOff>171450</xdr:rowOff>
    </xdr:to>
    <xdr:pic>
      <xdr:nvPicPr>
        <xdr:cNvPr id="3" name="Picture 2">
          <a:extLst>
            <a:ext uri="{FF2B5EF4-FFF2-40B4-BE49-F238E27FC236}">
              <a16:creationId xmlns:a16="http://schemas.microsoft.com/office/drawing/2014/main" id="{8F909603-87BA-4F3B-9A47-C99B1A25C23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bwMode="auto">
        <a:xfrm>
          <a:off x="57150" y="66675"/>
          <a:ext cx="1041705" cy="447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absolute">
    <xdr:from>
      <xdr:col>0</xdr:col>
      <xdr:colOff>57150</xdr:colOff>
      <xdr:row>0</xdr:row>
      <xdr:rowOff>47625</xdr:rowOff>
    </xdr:from>
    <xdr:to>
      <xdr:col>2</xdr:col>
      <xdr:colOff>89205</xdr:colOff>
      <xdr:row>1</xdr:row>
      <xdr:rowOff>152400</xdr:rowOff>
    </xdr:to>
    <xdr:pic>
      <xdr:nvPicPr>
        <xdr:cNvPr id="3" name="Picture 2">
          <a:extLst>
            <a:ext uri="{FF2B5EF4-FFF2-40B4-BE49-F238E27FC236}">
              <a16:creationId xmlns:a16="http://schemas.microsoft.com/office/drawing/2014/main" id="{549132C2-0B94-4497-982A-205A937B047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bwMode="auto">
        <a:xfrm>
          <a:off x="57150" y="47625"/>
          <a:ext cx="1041705" cy="447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3.xml><?xml version="1.0" encoding="utf-8"?>
<xdr:wsDr xmlns:xdr="http://schemas.openxmlformats.org/drawingml/2006/spreadsheetDrawing" xmlns:a="http://schemas.openxmlformats.org/drawingml/2006/main">
  <xdr:twoCellAnchor editAs="absolute">
    <xdr:from>
      <xdr:col>0</xdr:col>
      <xdr:colOff>57150</xdr:colOff>
      <xdr:row>0</xdr:row>
      <xdr:rowOff>57150</xdr:rowOff>
    </xdr:from>
    <xdr:to>
      <xdr:col>1</xdr:col>
      <xdr:colOff>51105</xdr:colOff>
      <xdr:row>1</xdr:row>
      <xdr:rowOff>219075</xdr:rowOff>
    </xdr:to>
    <xdr:pic>
      <xdr:nvPicPr>
        <xdr:cNvPr id="3" name="Picture 2">
          <a:extLst>
            <a:ext uri="{FF2B5EF4-FFF2-40B4-BE49-F238E27FC236}">
              <a16:creationId xmlns:a16="http://schemas.microsoft.com/office/drawing/2014/main" id="{98EC8BDD-EA12-46D8-AE89-83133E4F6CB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bwMode="auto">
        <a:xfrm>
          <a:off x="57150" y="57150"/>
          <a:ext cx="1041705" cy="447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4.xml><?xml version="1.0" encoding="utf-8"?>
<xdr:wsDr xmlns:xdr="http://schemas.openxmlformats.org/drawingml/2006/spreadsheetDrawing" xmlns:a="http://schemas.openxmlformats.org/drawingml/2006/main">
  <xdr:twoCellAnchor editAs="absolute">
    <xdr:from>
      <xdr:col>0</xdr:col>
      <xdr:colOff>57150</xdr:colOff>
      <xdr:row>0</xdr:row>
      <xdr:rowOff>57150</xdr:rowOff>
    </xdr:from>
    <xdr:to>
      <xdr:col>0</xdr:col>
      <xdr:colOff>1098855</xdr:colOff>
      <xdr:row>2</xdr:row>
      <xdr:rowOff>0</xdr:rowOff>
    </xdr:to>
    <xdr:pic>
      <xdr:nvPicPr>
        <xdr:cNvPr id="3" name="Picture 2">
          <a:extLst>
            <a:ext uri="{FF2B5EF4-FFF2-40B4-BE49-F238E27FC236}">
              <a16:creationId xmlns:a16="http://schemas.microsoft.com/office/drawing/2014/main" id="{08C3A409-F19F-4C09-8935-5EDE3200F06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bwMode="auto">
        <a:xfrm>
          <a:off x="57150" y="57150"/>
          <a:ext cx="1041705" cy="447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5.xml><?xml version="1.0" encoding="utf-8"?>
<xdr:wsDr xmlns:xdr="http://schemas.openxmlformats.org/drawingml/2006/spreadsheetDrawing" xmlns:a="http://schemas.openxmlformats.org/drawingml/2006/main">
  <xdr:twoCellAnchor editAs="absolute">
    <xdr:from>
      <xdr:col>0</xdr:col>
      <xdr:colOff>47625</xdr:colOff>
      <xdr:row>0</xdr:row>
      <xdr:rowOff>57150</xdr:rowOff>
    </xdr:from>
    <xdr:to>
      <xdr:col>1</xdr:col>
      <xdr:colOff>60630</xdr:colOff>
      <xdr:row>2</xdr:row>
      <xdr:rowOff>19050</xdr:rowOff>
    </xdr:to>
    <xdr:pic>
      <xdr:nvPicPr>
        <xdr:cNvPr id="3" name="Picture 2">
          <a:extLst>
            <a:ext uri="{FF2B5EF4-FFF2-40B4-BE49-F238E27FC236}">
              <a16:creationId xmlns:a16="http://schemas.microsoft.com/office/drawing/2014/main" id="{688039D3-EF33-441F-B749-96ABDC0DE65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bwMode="auto">
        <a:xfrm>
          <a:off x="47625" y="57150"/>
          <a:ext cx="1041705" cy="447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6.xml><?xml version="1.0" encoding="utf-8"?>
<xdr:wsDr xmlns:xdr="http://schemas.openxmlformats.org/drawingml/2006/spreadsheetDrawing" xmlns:a="http://schemas.openxmlformats.org/drawingml/2006/main">
  <xdr:twoCellAnchor editAs="absolute">
    <xdr:from>
      <xdr:col>0</xdr:col>
      <xdr:colOff>38100</xdr:colOff>
      <xdr:row>0</xdr:row>
      <xdr:rowOff>57150</xdr:rowOff>
    </xdr:from>
    <xdr:to>
      <xdr:col>0</xdr:col>
      <xdr:colOff>1079805</xdr:colOff>
      <xdr:row>2</xdr:row>
      <xdr:rowOff>0</xdr:rowOff>
    </xdr:to>
    <xdr:pic>
      <xdr:nvPicPr>
        <xdr:cNvPr id="3" name="Picture 2">
          <a:extLst>
            <a:ext uri="{FF2B5EF4-FFF2-40B4-BE49-F238E27FC236}">
              <a16:creationId xmlns:a16="http://schemas.microsoft.com/office/drawing/2014/main" id="{8C70A877-0A92-41FD-9627-3432EBFC2A9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bwMode="auto">
        <a:xfrm>
          <a:off x="38100" y="57150"/>
          <a:ext cx="1041705" cy="447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7.xml><?xml version="1.0" encoding="utf-8"?>
<xdr:wsDr xmlns:xdr="http://schemas.openxmlformats.org/drawingml/2006/spreadsheetDrawing" xmlns:a="http://schemas.openxmlformats.org/drawingml/2006/main">
  <xdr:twoCellAnchor editAs="absolute">
    <xdr:from>
      <xdr:col>0</xdr:col>
      <xdr:colOff>47625</xdr:colOff>
      <xdr:row>0</xdr:row>
      <xdr:rowOff>47625</xdr:rowOff>
    </xdr:from>
    <xdr:to>
      <xdr:col>0</xdr:col>
      <xdr:colOff>1089330</xdr:colOff>
      <xdr:row>2</xdr:row>
      <xdr:rowOff>0</xdr:rowOff>
    </xdr:to>
    <xdr:pic>
      <xdr:nvPicPr>
        <xdr:cNvPr id="3" name="Picture 2">
          <a:extLst>
            <a:ext uri="{FF2B5EF4-FFF2-40B4-BE49-F238E27FC236}">
              <a16:creationId xmlns:a16="http://schemas.microsoft.com/office/drawing/2014/main" id="{396A0F08-C671-4984-A1FE-2C09B528266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bwMode="auto">
        <a:xfrm>
          <a:off x="47625" y="47625"/>
          <a:ext cx="1041705" cy="447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8.xml><?xml version="1.0" encoding="utf-8"?>
<xdr:wsDr xmlns:xdr="http://schemas.openxmlformats.org/drawingml/2006/spreadsheetDrawing" xmlns:a="http://schemas.openxmlformats.org/drawingml/2006/main">
  <xdr:twoCellAnchor editAs="absolute">
    <xdr:from>
      <xdr:col>0</xdr:col>
      <xdr:colOff>47625</xdr:colOff>
      <xdr:row>0</xdr:row>
      <xdr:rowOff>47625</xdr:rowOff>
    </xdr:from>
    <xdr:to>
      <xdr:col>1</xdr:col>
      <xdr:colOff>927405</xdr:colOff>
      <xdr:row>2</xdr:row>
      <xdr:rowOff>57150</xdr:rowOff>
    </xdr:to>
    <xdr:pic>
      <xdr:nvPicPr>
        <xdr:cNvPr id="3" name="Picture 2">
          <a:extLst>
            <a:ext uri="{FF2B5EF4-FFF2-40B4-BE49-F238E27FC236}">
              <a16:creationId xmlns:a16="http://schemas.microsoft.com/office/drawing/2014/main" id="{4154C82F-705B-4104-9D74-B25596E195E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bwMode="auto">
        <a:xfrm>
          <a:off x="47625" y="47625"/>
          <a:ext cx="1041705" cy="447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9.xml><?xml version="1.0" encoding="utf-8"?>
<xdr:wsDr xmlns:xdr="http://schemas.openxmlformats.org/drawingml/2006/spreadsheetDrawing" xmlns:a="http://schemas.openxmlformats.org/drawingml/2006/main">
  <xdr:twoCellAnchor editAs="absolute">
    <xdr:from>
      <xdr:col>0</xdr:col>
      <xdr:colOff>57150</xdr:colOff>
      <xdr:row>0</xdr:row>
      <xdr:rowOff>47625</xdr:rowOff>
    </xdr:from>
    <xdr:to>
      <xdr:col>0</xdr:col>
      <xdr:colOff>1098855</xdr:colOff>
      <xdr:row>1</xdr:row>
      <xdr:rowOff>200025</xdr:rowOff>
    </xdr:to>
    <xdr:pic>
      <xdr:nvPicPr>
        <xdr:cNvPr id="3" name="Picture 2">
          <a:extLst>
            <a:ext uri="{FF2B5EF4-FFF2-40B4-BE49-F238E27FC236}">
              <a16:creationId xmlns:a16="http://schemas.microsoft.com/office/drawing/2014/main" id="{2F9C6DCF-4E1C-468F-B951-FA8D93A5525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bwMode="auto">
        <a:xfrm>
          <a:off x="57150" y="47625"/>
          <a:ext cx="1041705" cy="447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externalLinks/_rels/externalLink1.xml.rels><?xml version="1.0" encoding="UTF-8" standalone="yes"?>
<Relationships xmlns="http://schemas.openxmlformats.org/package/2006/relationships"><Relationship Id="rId2" Type="http://schemas.openxmlformats.org/officeDocument/2006/relationships/externalLinkPath" Target="../../../../../2020/2020%20Comp%20Round/Application%20Package/AHP-Owner-Occupied-Application-Financial-Workbook.xlsm" TargetMode="External"/><Relationship Id="rId1" Type="http://schemas.openxmlformats.org/officeDocument/2006/relationships/externalLinkPath" Target="/TEMP/2020/2020%20Comp%20Round/Application%20Package/AHP-Owner-Occupied-Application-Financial-Workbook.xlsm"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fhlbsf-i.com\DFS\TEMP\2019\2019%20Competitive\Draft%20Application%20Materials\AHP-Rental-Application-Financial-Workbook_DRAFT.xlsm"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relativeUrl r:id="rId2"/>
    </xxl21:alternateUrls>
    <sheetNames>
      <sheetName val="Workbook Instructions and Notes"/>
      <sheetName val="Targeting &amp; Financing Sources"/>
      <sheetName val="Sources of Funds Summary"/>
      <sheetName val="Development Budget"/>
      <sheetName val="Discounted Financing"/>
      <sheetName val="Empowerment Budget"/>
      <sheetName val="Benchmarks"/>
      <sheetName val="Targeting Score"/>
      <sheetName val="Subsidy Per Unit Score"/>
      <sheetName val="AHP Application Comparison"/>
      <sheetName val="Data Import Summary"/>
      <sheetName val="Version Control"/>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ow r="2">
          <cell r="M2" t="str">
            <v>Not Yet Compared</v>
          </cell>
        </row>
        <row r="3">
          <cell r="M3" t="str">
            <v>Not Yet Compared</v>
          </cell>
        </row>
      </sheetData>
      <sheetData sheetId="10" refreshError="1"/>
      <sheetData sheetId="1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Workbook Instructions and Notes"/>
      <sheetName val="Targeting"/>
      <sheetName val="Sources &amp; Uses of Funds"/>
      <sheetName val="Sources of Funds Summary"/>
      <sheetName val="15-Year Op Pro Forma"/>
      <sheetName val="15-Year Commercial Op Pro Forma"/>
      <sheetName val="Empowerment Budget"/>
      <sheetName val="Benchmarks"/>
      <sheetName val="Targeting Self-Score"/>
      <sheetName val="Subsidy Per Unit Score"/>
      <sheetName val="AHP Application Comparison"/>
      <sheetName val="Data Import Summary"/>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3" Type="http://schemas.openxmlformats.org/officeDocument/2006/relationships/vmlDrawing" Target="../drawings/vmlDrawing6.vml"/><Relationship Id="rId2" Type="http://schemas.openxmlformats.org/officeDocument/2006/relationships/drawing" Target="../drawings/drawing9.xml"/><Relationship Id="rId1" Type="http://schemas.openxmlformats.org/officeDocument/2006/relationships/printerSettings" Target="../printerSettings/printerSettings10.bin"/><Relationship Id="rId4" Type="http://schemas.openxmlformats.org/officeDocument/2006/relationships/comments" Target="../comments6.xml"/></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2.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2.xml"/><Relationship Id="rId1" Type="http://schemas.openxmlformats.org/officeDocument/2006/relationships/printerSettings" Target="../printerSettings/printerSettings3.bin"/><Relationship Id="rId4" Type="http://schemas.openxmlformats.org/officeDocument/2006/relationships/comments" Target="../comments1.xml"/></Relationships>
</file>

<file path=xl/worksheets/_rels/sheet4.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3.xml"/><Relationship Id="rId1" Type="http://schemas.openxmlformats.org/officeDocument/2006/relationships/printerSettings" Target="../printerSettings/printerSettings4.bin"/><Relationship Id="rId4" Type="http://schemas.openxmlformats.org/officeDocument/2006/relationships/comments" Target="../comments2.xml"/></Relationships>
</file>

<file path=xl/worksheets/_rels/sheet5.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drawing" Target="../drawings/drawing4.xml"/><Relationship Id="rId1" Type="http://schemas.openxmlformats.org/officeDocument/2006/relationships/printerSettings" Target="../printerSettings/printerSettings5.bin"/><Relationship Id="rId4" Type="http://schemas.openxmlformats.org/officeDocument/2006/relationships/comments" Target="../comments3.xml"/></Relationships>
</file>

<file path=xl/worksheets/_rels/sheet6.xml.rels><?xml version="1.0" encoding="UTF-8" standalone="yes"?>
<Relationships xmlns="http://schemas.openxmlformats.org/package/2006/relationships"><Relationship Id="rId3" Type="http://schemas.openxmlformats.org/officeDocument/2006/relationships/vmlDrawing" Target="../drawings/vmlDrawing4.vml"/><Relationship Id="rId2" Type="http://schemas.openxmlformats.org/officeDocument/2006/relationships/drawing" Target="../drawings/drawing5.xml"/><Relationship Id="rId1" Type="http://schemas.openxmlformats.org/officeDocument/2006/relationships/printerSettings" Target="../printerSettings/printerSettings6.bin"/><Relationship Id="rId4" Type="http://schemas.openxmlformats.org/officeDocument/2006/relationships/comments" Target="../comments4.xml"/></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3" Type="http://schemas.openxmlformats.org/officeDocument/2006/relationships/vmlDrawing" Target="../drawings/vmlDrawing5.vml"/><Relationship Id="rId2" Type="http://schemas.openxmlformats.org/officeDocument/2006/relationships/drawing" Target="../drawings/drawing8.xml"/><Relationship Id="rId1" Type="http://schemas.openxmlformats.org/officeDocument/2006/relationships/printerSettings" Target="../printerSettings/printerSettings9.bin"/><Relationship Id="rId4" Type="http://schemas.openxmlformats.org/officeDocument/2006/relationships/comments" Target="../comments5.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FBB6B18-DD04-4700-A0C7-D4457C910646}">
  <sheetPr>
    <pageSetUpPr autoPageBreaks="0"/>
  </sheetPr>
  <dimension ref="A1:F83"/>
  <sheetViews>
    <sheetView zoomScaleNormal="100" workbookViewId="0">
      <pane ySplit="5" topLeftCell="A62" activePane="bottomLeft" state="frozen"/>
      <selection pane="bottomLeft" activeCell="I82" sqref="I82"/>
    </sheetView>
  </sheetViews>
  <sheetFormatPr defaultColWidth="9.1796875" defaultRowHeight="14.5" x14ac:dyDescent="0.35"/>
  <cols>
    <col min="1" max="1" width="20" style="404" customWidth="1"/>
    <col min="2" max="2" width="10.1796875" style="416" bestFit="1" customWidth="1"/>
    <col min="3" max="3" width="40.81640625" style="404" customWidth="1"/>
    <col min="4" max="4" width="98.54296875" style="405" customWidth="1"/>
    <col min="5" max="5" width="11.81640625" style="404" customWidth="1"/>
    <col min="6" max="6" width="10.81640625" style="404" customWidth="1"/>
    <col min="7" max="16384" width="9.1796875" style="404"/>
  </cols>
  <sheetData>
    <row r="1" spans="1:6" ht="21" x14ac:dyDescent="0.5">
      <c r="A1" s="403" t="s">
        <v>415</v>
      </c>
    </row>
    <row r="3" spans="1:6" x14ac:dyDescent="0.35">
      <c r="A3" s="409" t="s">
        <v>432</v>
      </c>
      <c r="B3" s="428"/>
      <c r="C3" s="409"/>
    </row>
    <row r="4" spans="1:6" x14ac:dyDescent="0.35">
      <c r="B4" s="430"/>
    </row>
    <row r="7" spans="1:6" x14ac:dyDescent="0.35">
      <c r="A7" s="407" t="s">
        <v>416</v>
      </c>
      <c r="B7" s="407" t="s">
        <v>417</v>
      </c>
      <c r="C7" s="407" t="s">
        <v>418</v>
      </c>
      <c r="D7" s="408" t="s">
        <v>419</v>
      </c>
      <c r="E7" s="408" t="s">
        <v>427</v>
      </c>
      <c r="F7" s="408" t="s">
        <v>191</v>
      </c>
    </row>
    <row r="8" spans="1:6" x14ac:dyDescent="0.35">
      <c r="A8" s="458" t="s">
        <v>421</v>
      </c>
      <c r="B8" s="459">
        <v>1</v>
      </c>
      <c r="C8" s="458" t="s">
        <v>424</v>
      </c>
      <c r="D8" s="457" t="s">
        <v>587</v>
      </c>
      <c r="E8" s="458" t="s">
        <v>425</v>
      </c>
      <c r="F8" s="406">
        <v>45114</v>
      </c>
    </row>
    <row r="9" spans="1:6" x14ac:dyDescent="0.35">
      <c r="A9" s="458" t="s">
        <v>421</v>
      </c>
      <c r="B9" s="459">
        <v>1</v>
      </c>
      <c r="C9" s="458" t="s">
        <v>424</v>
      </c>
      <c r="D9" s="457" t="s">
        <v>577</v>
      </c>
      <c r="E9" s="458" t="s">
        <v>425</v>
      </c>
      <c r="F9" s="406">
        <v>45114</v>
      </c>
    </row>
    <row r="10" spans="1:6" x14ac:dyDescent="0.35">
      <c r="A10" s="458" t="s">
        <v>421</v>
      </c>
      <c r="B10" s="459">
        <v>1</v>
      </c>
      <c r="C10" s="458" t="s">
        <v>424</v>
      </c>
      <c r="D10" s="457" t="s">
        <v>578</v>
      </c>
      <c r="E10" s="458" t="s">
        <v>425</v>
      </c>
      <c r="F10" s="406">
        <v>45114</v>
      </c>
    </row>
    <row r="11" spans="1:6" x14ac:dyDescent="0.35">
      <c r="A11" s="458" t="s">
        <v>421</v>
      </c>
      <c r="B11" s="459">
        <v>1</v>
      </c>
      <c r="C11" s="458" t="s">
        <v>420</v>
      </c>
      <c r="D11" s="457" t="s">
        <v>579</v>
      </c>
      <c r="E11" s="458" t="s">
        <v>425</v>
      </c>
      <c r="F11" s="406">
        <v>45114</v>
      </c>
    </row>
    <row r="12" spans="1:6" x14ac:dyDescent="0.35">
      <c r="A12" s="458" t="s">
        <v>421</v>
      </c>
      <c r="B12" s="459">
        <v>1</v>
      </c>
      <c r="C12" s="458" t="s">
        <v>420</v>
      </c>
      <c r="D12" s="457" t="s">
        <v>580</v>
      </c>
      <c r="E12" s="458" t="s">
        <v>425</v>
      </c>
      <c r="F12" s="406">
        <v>45114</v>
      </c>
    </row>
    <row r="13" spans="1:6" x14ac:dyDescent="0.35">
      <c r="A13" s="458" t="s">
        <v>421</v>
      </c>
      <c r="B13" s="459">
        <v>1</v>
      </c>
      <c r="C13" s="458" t="s">
        <v>422</v>
      </c>
      <c r="D13" s="457" t="s">
        <v>581</v>
      </c>
      <c r="E13" s="458" t="s">
        <v>425</v>
      </c>
      <c r="F13" s="406">
        <v>45114</v>
      </c>
    </row>
    <row r="14" spans="1:6" x14ac:dyDescent="0.35">
      <c r="A14" s="458" t="s">
        <v>421</v>
      </c>
      <c r="B14" s="459">
        <v>1</v>
      </c>
      <c r="C14" s="458" t="s">
        <v>441</v>
      </c>
      <c r="D14" s="457" t="s">
        <v>582</v>
      </c>
      <c r="E14" s="458" t="s">
        <v>425</v>
      </c>
      <c r="F14" s="406">
        <v>45114</v>
      </c>
    </row>
    <row r="15" spans="1:6" x14ac:dyDescent="0.35">
      <c r="A15" s="458" t="s">
        <v>421</v>
      </c>
      <c r="B15" s="459">
        <v>1</v>
      </c>
      <c r="C15" s="458" t="s">
        <v>422</v>
      </c>
      <c r="D15" s="457" t="s">
        <v>583</v>
      </c>
      <c r="E15" s="458" t="s">
        <v>425</v>
      </c>
      <c r="F15" s="406">
        <v>45114</v>
      </c>
    </row>
    <row r="16" spans="1:6" x14ac:dyDescent="0.35">
      <c r="A16" s="458" t="s">
        <v>421</v>
      </c>
      <c r="B16" s="459">
        <v>1</v>
      </c>
      <c r="C16" s="458" t="s">
        <v>433</v>
      </c>
      <c r="D16" s="457" t="s">
        <v>593</v>
      </c>
      <c r="E16" s="458" t="s">
        <v>425</v>
      </c>
      <c r="F16" s="406">
        <v>45114</v>
      </c>
    </row>
    <row r="17" spans="1:6" x14ac:dyDescent="0.35">
      <c r="A17" s="458" t="s">
        <v>421</v>
      </c>
      <c r="B17" s="459">
        <v>1</v>
      </c>
      <c r="C17" s="458" t="s">
        <v>423</v>
      </c>
      <c r="D17" s="457" t="s">
        <v>584</v>
      </c>
      <c r="E17" s="458" t="s">
        <v>425</v>
      </c>
      <c r="F17" s="406">
        <v>45114</v>
      </c>
    </row>
    <row r="18" spans="1:6" x14ac:dyDescent="0.35">
      <c r="A18" s="458" t="s">
        <v>421</v>
      </c>
      <c r="B18" s="459">
        <v>1</v>
      </c>
      <c r="C18" s="458" t="s">
        <v>601</v>
      </c>
      <c r="D18" s="457" t="s">
        <v>585</v>
      </c>
      <c r="E18" s="458" t="s">
        <v>425</v>
      </c>
      <c r="F18" s="406">
        <v>45114</v>
      </c>
    </row>
    <row r="19" spans="1:6" x14ac:dyDescent="0.35">
      <c r="A19" s="458" t="s">
        <v>421</v>
      </c>
      <c r="B19" s="459">
        <v>1</v>
      </c>
      <c r="C19" s="458" t="s">
        <v>420</v>
      </c>
      <c r="D19" s="457" t="s">
        <v>586</v>
      </c>
      <c r="E19" s="458" t="s">
        <v>425</v>
      </c>
      <c r="F19" s="406">
        <v>45114</v>
      </c>
    </row>
    <row r="20" spans="1:6" x14ac:dyDescent="0.35">
      <c r="A20" s="461" t="s">
        <v>421</v>
      </c>
      <c r="B20" s="459">
        <v>1</v>
      </c>
      <c r="C20" s="461" t="s">
        <v>602</v>
      </c>
      <c r="D20" s="462" t="s">
        <v>603</v>
      </c>
      <c r="E20" s="461" t="s">
        <v>425</v>
      </c>
      <c r="F20" s="406">
        <v>45119</v>
      </c>
    </row>
    <row r="21" spans="1:6" x14ac:dyDescent="0.35">
      <c r="A21" s="464"/>
      <c r="B21" s="465"/>
      <c r="C21" s="464"/>
      <c r="D21" s="466"/>
      <c r="E21" s="464"/>
      <c r="F21" s="464"/>
    </row>
    <row r="22" spans="1:6" x14ac:dyDescent="0.35">
      <c r="A22" s="467" t="s">
        <v>421</v>
      </c>
      <c r="B22" s="416">
        <v>1.1000000000000001</v>
      </c>
      <c r="C22" s="467" t="s">
        <v>424</v>
      </c>
      <c r="D22" s="468" t="s">
        <v>605</v>
      </c>
      <c r="E22" s="467" t="s">
        <v>604</v>
      </c>
      <c r="F22" s="406">
        <v>45264</v>
      </c>
    </row>
    <row r="23" spans="1:6" ht="29" x14ac:dyDescent="0.35">
      <c r="A23" s="467" t="s">
        <v>421</v>
      </c>
      <c r="B23" s="416">
        <v>1.1000000000000001</v>
      </c>
      <c r="C23" s="467" t="s">
        <v>606</v>
      </c>
      <c r="D23" s="488" t="s">
        <v>634</v>
      </c>
      <c r="E23" s="467" t="s">
        <v>604</v>
      </c>
      <c r="F23" s="406">
        <v>45264</v>
      </c>
    </row>
    <row r="24" spans="1:6" x14ac:dyDescent="0.35">
      <c r="A24" s="467" t="s">
        <v>421</v>
      </c>
      <c r="B24" s="416">
        <v>1.1000000000000001</v>
      </c>
      <c r="C24" s="467" t="s">
        <v>606</v>
      </c>
      <c r="D24" s="468" t="s">
        <v>609</v>
      </c>
      <c r="E24" s="467" t="s">
        <v>604</v>
      </c>
      <c r="F24" s="406">
        <v>45264</v>
      </c>
    </row>
    <row r="25" spans="1:6" ht="29" x14ac:dyDescent="0.35">
      <c r="A25" s="467" t="s">
        <v>421</v>
      </c>
      <c r="B25" s="416">
        <v>1.1000000000000001</v>
      </c>
      <c r="C25" s="467" t="s">
        <v>607</v>
      </c>
      <c r="D25" s="468" t="s">
        <v>608</v>
      </c>
      <c r="E25" s="467" t="s">
        <v>604</v>
      </c>
      <c r="F25" s="406">
        <v>45264</v>
      </c>
    </row>
    <row r="26" spans="1:6" x14ac:dyDescent="0.35">
      <c r="A26" s="467" t="s">
        <v>421</v>
      </c>
      <c r="B26" s="416">
        <v>1.1000000000000001</v>
      </c>
      <c r="C26" s="467" t="s">
        <v>611</v>
      </c>
      <c r="D26" s="468" t="s">
        <v>612</v>
      </c>
      <c r="E26" s="467" t="s">
        <v>604</v>
      </c>
      <c r="F26" s="406">
        <v>45264</v>
      </c>
    </row>
    <row r="27" spans="1:6" x14ac:dyDescent="0.35">
      <c r="A27" s="467" t="s">
        <v>421</v>
      </c>
      <c r="B27" s="416">
        <v>1.1000000000000001</v>
      </c>
      <c r="C27" s="467" t="s">
        <v>613</v>
      </c>
      <c r="D27" s="468" t="s">
        <v>614</v>
      </c>
      <c r="E27" s="467" t="s">
        <v>604</v>
      </c>
      <c r="F27" s="406">
        <v>45264</v>
      </c>
    </row>
    <row r="28" spans="1:6" x14ac:dyDescent="0.35">
      <c r="A28" s="467" t="s">
        <v>421</v>
      </c>
      <c r="B28" s="416">
        <v>1.1000000000000001</v>
      </c>
      <c r="C28" s="467" t="s">
        <v>607</v>
      </c>
      <c r="D28" s="468" t="s">
        <v>617</v>
      </c>
      <c r="E28" s="467" t="s">
        <v>604</v>
      </c>
      <c r="F28" s="406">
        <v>45264</v>
      </c>
    </row>
    <row r="29" spans="1:6" x14ac:dyDescent="0.35">
      <c r="A29" s="469" t="s">
        <v>421</v>
      </c>
      <c r="B29" s="470">
        <v>1.1000000000000001</v>
      </c>
      <c r="C29" s="469" t="s">
        <v>607</v>
      </c>
      <c r="D29" s="471" t="s">
        <v>619</v>
      </c>
      <c r="E29" s="469" t="s">
        <v>604</v>
      </c>
      <c r="F29" s="472">
        <v>45264</v>
      </c>
    </row>
    <row r="30" spans="1:6" ht="29" x14ac:dyDescent="0.35">
      <c r="A30" s="469" t="s">
        <v>421</v>
      </c>
      <c r="B30" s="470">
        <v>1.1000000000000001</v>
      </c>
      <c r="C30" s="480" t="s">
        <v>615</v>
      </c>
      <c r="D30" s="471" t="s">
        <v>628</v>
      </c>
      <c r="E30" s="469" t="s">
        <v>604</v>
      </c>
      <c r="F30" s="472">
        <v>45266</v>
      </c>
    </row>
    <row r="31" spans="1:6" x14ac:dyDescent="0.35">
      <c r="A31" s="469" t="s">
        <v>421</v>
      </c>
      <c r="B31" s="470">
        <v>1.1000000000000001</v>
      </c>
      <c r="C31" s="480" t="s">
        <v>422</v>
      </c>
      <c r="D31" s="471" t="s">
        <v>627</v>
      </c>
      <c r="E31" s="469" t="s">
        <v>604</v>
      </c>
      <c r="F31" s="472">
        <v>45267</v>
      </c>
    </row>
    <row r="32" spans="1:6" x14ac:dyDescent="0.35">
      <c r="A32" s="478" t="s">
        <v>421</v>
      </c>
      <c r="B32" s="416">
        <v>1.1000000000000001</v>
      </c>
      <c r="C32" s="478" t="s">
        <v>441</v>
      </c>
      <c r="D32" s="479" t="s">
        <v>626</v>
      </c>
      <c r="E32" s="478" t="s">
        <v>604</v>
      </c>
      <c r="F32" s="406">
        <v>45267</v>
      </c>
    </row>
    <row r="33" spans="1:6" x14ac:dyDescent="0.35">
      <c r="A33" s="478" t="s">
        <v>421</v>
      </c>
      <c r="B33" s="416">
        <v>1.1000000000000001</v>
      </c>
      <c r="C33" s="478" t="s">
        <v>433</v>
      </c>
      <c r="D33" s="479" t="s">
        <v>630</v>
      </c>
      <c r="E33" s="478" t="s">
        <v>604</v>
      </c>
      <c r="F33" s="406">
        <v>45267</v>
      </c>
    </row>
    <row r="34" spans="1:6" x14ac:dyDescent="0.35">
      <c r="A34" s="478" t="s">
        <v>421</v>
      </c>
      <c r="B34" s="416">
        <v>1.1000000000000001</v>
      </c>
      <c r="C34" s="478" t="s">
        <v>613</v>
      </c>
      <c r="D34" s="479" t="s">
        <v>630</v>
      </c>
      <c r="E34" s="478" t="s">
        <v>604</v>
      </c>
      <c r="F34" s="406">
        <v>45267</v>
      </c>
    </row>
    <row r="35" spans="1:6" ht="29" x14ac:dyDescent="0.35">
      <c r="A35" s="483" t="s">
        <v>421</v>
      </c>
      <c r="B35" s="416">
        <v>1.1000000000000001</v>
      </c>
      <c r="C35" s="483" t="s">
        <v>433</v>
      </c>
      <c r="D35" s="488" t="s">
        <v>635</v>
      </c>
      <c r="E35" s="483" t="s">
        <v>604</v>
      </c>
      <c r="F35" s="406">
        <v>45268</v>
      </c>
    </row>
    <row r="36" spans="1:6" ht="29" x14ac:dyDescent="0.35">
      <c r="A36" s="483" t="s">
        <v>421</v>
      </c>
      <c r="B36" s="416">
        <v>1.1000000000000001</v>
      </c>
      <c r="C36" s="483" t="s">
        <v>613</v>
      </c>
      <c r="D36" s="488" t="s">
        <v>636</v>
      </c>
      <c r="E36" s="483" t="s">
        <v>604</v>
      </c>
      <c r="F36" s="406">
        <v>45268</v>
      </c>
    </row>
    <row r="37" spans="1:6" x14ac:dyDescent="0.35">
      <c r="A37" s="484" t="s">
        <v>421</v>
      </c>
      <c r="B37" s="416">
        <v>1.1000000000000001</v>
      </c>
      <c r="C37" s="484" t="s">
        <v>631</v>
      </c>
      <c r="D37" s="485" t="s">
        <v>632</v>
      </c>
      <c r="E37" s="484" t="s">
        <v>604</v>
      </c>
      <c r="F37" s="406">
        <v>45271</v>
      </c>
    </row>
    <row r="38" spans="1:6" x14ac:dyDescent="0.35">
      <c r="A38" s="486" t="s">
        <v>421</v>
      </c>
      <c r="B38" s="416">
        <v>1.1000000000000001</v>
      </c>
      <c r="C38" s="486" t="s">
        <v>611</v>
      </c>
      <c r="D38" s="487" t="s">
        <v>633</v>
      </c>
      <c r="E38" s="486" t="s">
        <v>604</v>
      </c>
      <c r="F38" s="406">
        <v>45271</v>
      </c>
    </row>
    <row r="39" spans="1:6" x14ac:dyDescent="0.35">
      <c r="A39" s="464"/>
      <c r="B39" s="465"/>
      <c r="C39" s="464"/>
      <c r="D39" s="466"/>
      <c r="E39" s="464"/>
      <c r="F39" s="464"/>
    </row>
    <row r="40" spans="1:6" x14ac:dyDescent="0.35">
      <c r="A40" s="489" t="s">
        <v>421</v>
      </c>
      <c r="B40" s="416">
        <v>1.2</v>
      </c>
      <c r="C40" s="489" t="s">
        <v>424</v>
      </c>
      <c r="D40" s="468" t="s">
        <v>605</v>
      </c>
      <c r="E40" s="467" t="s">
        <v>604</v>
      </c>
      <c r="F40" s="406">
        <v>45638</v>
      </c>
    </row>
    <row r="41" spans="1:6" x14ac:dyDescent="0.35">
      <c r="A41" s="469" t="s">
        <v>421</v>
      </c>
      <c r="B41" s="470">
        <v>1.2</v>
      </c>
      <c r="C41" s="469" t="s">
        <v>424</v>
      </c>
      <c r="D41" s="471" t="s">
        <v>637</v>
      </c>
      <c r="E41" s="469" t="s">
        <v>604</v>
      </c>
      <c r="F41" s="472">
        <v>45638</v>
      </c>
    </row>
    <row r="42" spans="1:6" ht="29" x14ac:dyDescent="0.35">
      <c r="A42" s="469" t="s">
        <v>421</v>
      </c>
      <c r="B42" s="470">
        <v>1.2</v>
      </c>
      <c r="C42" s="469" t="s">
        <v>607</v>
      </c>
      <c r="D42" s="471" t="s">
        <v>642</v>
      </c>
      <c r="E42" s="469" t="s">
        <v>604</v>
      </c>
      <c r="F42" s="472">
        <v>45638</v>
      </c>
    </row>
    <row r="43" spans="1:6" ht="145" x14ac:dyDescent="0.35">
      <c r="A43" s="469" t="s">
        <v>421</v>
      </c>
      <c r="B43" s="470">
        <v>1.2</v>
      </c>
      <c r="C43" s="469" t="s">
        <v>607</v>
      </c>
      <c r="D43" s="471" t="s">
        <v>655</v>
      </c>
      <c r="E43" s="469" t="s">
        <v>604</v>
      </c>
      <c r="F43" s="472">
        <v>45639</v>
      </c>
    </row>
    <row r="44" spans="1:6" ht="29" x14ac:dyDescent="0.35">
      <c r="A44" s="469" t="s">
        <v>421</v>
      </c>
      <c r="B44" s="470">
        <v>1.2</v>
      </c>
      <c r="C44" s="469" t="s">
        <v>423</v>
      </c>
      <c r="D44" s="491" t="s">
        <v>643</v>
      </c>
      <c r="E44" s="469" t="s">
        <v>604</v>
      </c>
      <c r="F44" s="472">
        <v>45638</v>
      </c>
    </row>
    <row r="45" spans="1:6" ht="29" x14ac:dyDescent="0.35">
      <c r="A45" s="469" t="s">
        <v>421</v>
      </c>
      <c r="B45" s="470">
        <v>1.2</v>
      </c>
      <c r="C45" s="469" t="s">
        <v>423</v>
      </c>
      <c r="D45" s="471" t="s">
        <v>644</v>
      </c>
      <c r="E45" s="469" t="s">
        <v>604</v>
      </c>
      <c r="F45" s="472">
        <v>45639</v>
      </c>
    </row>
    <row r="46" spans="1:6" ht="29" x14ac:dyDescent="0.35">
      <c r="A46" s="469" t="s">
        <v>421</v>
      </c>
      <c r="B46" s="470">
        <v>1.2</v>
      </c>
      <c r="C46" s="469" t="s">
        <v>433</v>
      </c>
      <c r="D46" s="491" t="s">
        <v>646</v>
      </c>
      <c r="E46" s="469" t="s">
        <v>604</v>
      </c>
      <c r="F46" s="472">
        <v>45638</v>
      </c>
    </row>
    <row r="47" spans="1:6" ht="29" x14ac:dyDescent="0.35">
      <c r="A47" s="469" t="s">
        <v>421</v>
      </c>
      <c r="B47" s="470">
        <v>1.2</v>
      </c>
      <c r="C47" s="469" t="s">
        <v>613</v>
      </c>
      <c r="D47" s="491" t="s">
        <v>646</v>
      </c>
      <c r="E47" s="469" t="s">
        <v>604</v>
      </c>
      <c r="F47" s="472">
        <v>45638</v>
      </c>
    </row>
    <row r="48" spans="1:6" x14ac:dyDescent="0.35">
      <c r="A48" s="469" t="s">
        <v>421</v>
      </c>
      <c r="B48" s="470">
        <v>1.2</v>
      </c>
      <c r="C48" s="469" t="s">
        <v>433</v>
      </c>
      <c r="D48" s="493" t="s">
        <v>653</v>
      </c>
      <c r="E48" s="469" t="s">
        <v>604</v>
      </c>
      <c r="F48" s="472">
        <v>45646</v>
      </c>
    </row>
    <row r="49" spans="1:6" x14ac:dyDescent="0.35">
      <c r="A49" s="469" t="s">
        <v>421</v>
      </c>
      <c r="B49" s="470">
        <v>1.2</v>
      </c>
      <c r="C49" s="469" t="s">
        <v>613</v>
      </c>
      <c r="D49" s="493" t="s">
        <v>653</v>
      </c>
      <c r="E49" s="469" t="s">
        <v>604</v>
      </c>
      <c r="F49" s="472">
        <v>45646</v>
      </c>
    </row>
    <row r="50" spans="1:6" x14ac:dyDescent="0.35">
      <c r="A50" s="469" t="s">
        <v>421</v>
      </c>
      <c r="B50" s="470">
        <v>1.2</v>
      </c>
      <c r="C50" s="469" t="s">
        <v>611</v>
      </c>
      <c r="D50" s="471" t="s">
        <v>638</v>
      </c>
      <c r="E50" s="469" t="s">
        <v>604</v>
      </c>
      <c r="F50" s="472">
        <v>45638</v>
      </c>
    </row>
    <row r="51" spans="1:6" x14ac:dyDescent="0.35">
      <c r="A51" s="469" t="s">
        <v>421</v>
      </c>
      <c r="B51" s="470">
        <v>1.2</v>
      </c>
      <c r="C51" s="469" t="s">
        <v>611</v>
      </c>
      <c r="D51" s="471" t="s">
        <v>639</v>
      </c>
      <c r="E51" s="469" t="s">
        <v>604</v>
      </c>
      <c r="F51" s="472">
        <v>45638</v>
      </c>
    </row>
    <row r="52" spans="1:6" ht="45.75" customHeight="1" x14ac:dyDescent="0.35">
      <c r="A52" s="469" t="s">
        <v>421</v>
      </c>
      <c r="B52" s="470">
        <v>1.2</v>
      </c>
      <c r="C52" s="469" t="s">
        <v>611</v>
      </c>
      <c r="D52" s="494" t="s">
        <v>654</v>
      </c>
      <c r="E52" s="469" t="s">
        <v>604</v>
      </c>
      <c r="F52" s="472">
        <v>45638</v>
      </c>
    </row>
    <row r="53" spans="1:6" x14ac:dyDescent="0.35">
      <c r="A53" s="469" t="s">
        <v>421</v>
      </c>
      <c r="B53" s="470">
        <v>1.2</v>
      </c>
      <c r="C53" s="492" t="s">
        <v>611</v>
      </c>
      <c r="D53" s="491" t="s">
        <v>647</v>
      </c>
      <c r="E53" s="492" t="s">
        <v>604</v>
      </c>
      <c r="F53" s="406">
        <v>45639</v>
      </c>
    </row>
    <row r="54" spans="1:6" ht="43.5" x14ac:dyDescent="0.35">
      <c r="A54" s="469" t="s">
        <v>421</v>
      </c>
      <c r="B54" s="470">
        <v>1.2</v>
      </c>
      <c r="C54" s="492" t="s">
        <v>611</v>
      </c>
      <c r="D54" s="491" t="s">
        <v>648</v>
      </c>
      <c r="E54" s="492" t="s">
        <v>604</v>
      </c>
      <c r="F54" s="406">
        <v>45639</v>
      </c>
    </row>
    <row r="55" spans="1:6" x14ac:dyDescent="0.35">
      <c r="A55" s="469" t="s">
        <v>421</v>
      </c>
      <c r="B55" s="470">
        <v>1.2</v>
      </c>
      <c r="C55" s="469" t="s">
        <v>441</v>
      </c>
      <c r="D55" s="471" t="s">
        <v>640</v>
      </c>
      <c r="E55" s="469" t="s">
        <v>604</v>
      </c>
      <c r="F55" s="472">
        <v>45639</v>
      </c>
    </row>
    <row r="56" spans="1:6" ht="43.5" x14ac:dyDescent="0.35">
      <c r="A56" s="469" t="s">
        <v>421</v>
      </c>
      <c r="B56" s="470">
        <v>1.2</v>
      </c>
      <c r="C56" s="469" t="s">
        <v>631</v>
      </c>
      <c r="D56" s="471" t="s">
        <v>641</v>
      </c>
      <c r="E56" s="469" t="s">
        <v>604</v>
      </c>
      <c r="F56" s="472">
        <v>45638</v>
      </c>
    </row>
    <row r="57" spans="1:6" x14ac:dyDescent="0.35">
      <c r="A57" s="464"/>
      <c r="B57" s="465"/>
      <c r="C57" s="464"/>
      <c r="D57" s="466"/>
      <c r="E57" s="464"/>
      <c r="F57" s="464"/>
    </row>
    <row r="58" spans="1:6" x14ac:dyDescent="0.35">
      <c r="A58" s="489" t="s">
        <v>421</v>
      </c>
      <c r="B58" s="416">
        <v>1.3</v>
      </c>
      <c r="C58" s="457" t="s">
        <v>424</v>
      </c>
      <c r="D58" s="457" t="s">
        <v>605</v>
      </c>
      <c r="E58" s="502" t="s">
        <v>657</v>
      </c>
      <c r="F58" s="406">
        <v>46010</v>
      </c>
    </row>
    <row r="59" spans="1:6" x14ac:dyDescent="0.35">
      <c r="A59" s="469" t="s">
        <v>421</v>
      </c>
      <c r="B59" s="470">
        <v>1.3</v>
      </c>
      <c r="C59" s="457" t="s">
        <v>424</v>
      </c>
      <c r="D59" s="457" t="s">
        <v>637</v>
      </c>
      <c r="E59" s="502" t="s">
        <v>657</v>
      </c>
      <c r="F59" s="406">
        <v>46010</v>
      </c>
    </row>
    <row r="60" spans="1:6" ht="25.5" x14ac:dyDescent="0.35">
      <c r="A60" s="469" t="s">
        <v>421</v>
      </c>
      <c r="B60" s="470">
        <v>1.3</v>
      </c>
      <c r="C60" s="503" t="s">
        <v>607</v>
      </c>
      <c r="D60" s="457" t="s">
        <v>677</v>
      </c>
      <c r="E60" s="502" t="s">
        <v>657</v>
      </c>
      <c r="F60" s="406">
        <v>46010</v>
      </c>
    </row>
    <row r="61" spans="1:6" ht="25" x14ac:dyDescent="0.35">
      <c r="A61" s="469" t="s">
        <v>421</v>
      </c>
      <c r="B61" s="470">
        <v>1.3</v>
      </c>
      <c r="C61" s="503" t="s">
        <v>607</v>
      </c>
      <c r="D61" s="457" t="s">
        <v>658</v>
      </c>
      <c r="E61" s="502" t="s">
        <v>657</v>
      </c>
      <c r="F61" s="406">
        <v>46010</v>
      </c>
    </row>
    <row r="62" spans="1:6" x14ac:dyDescent="0.35">
      <c r="A62" s="469" t="s">
        <v>421</v>
      </c>
      <c r="B62" s="470">
        <v>1.3</v>
      </c>
      <c r="C62" s="503" t="s">
        <v>607</v>
      </c>
      <c r="D62" s="457" t="s">
        <v>659</v>
      </c>
      <c r="E62" s="502" t="s">
        <v>657</v>
      </c>
      <c r="F62" s="406">
        <v>46010</v>
      </c>
    </row>
    <row r="63" spans="1:6" ht="38.5" x14ac:dyDescent="0.35">
      <c r="A63" s="469" t="s">
        <v>421</v>
      </c>
      <c r="B63" s="470">
        <v>1.3</v>
      </c>
      <c r="C63" s="503" t="s">
        <v>422</v>
      </c>
      <c r="D63" s="457" t="s">
        <v>660</v>
      </c>
      <c r="E63" s="502" t="s">
        <v>657</v>
      </c>
      <c r="F63" s="406">
        <v>46010</v>
      </c>
    </row>
    <row r="64" spans="1:6" ht="25" x14ac:dyDescent="0.35">
      <c r="A64" s="469" t="s">
        <v>421</v>
      </c>
      <c r="B64" s="470">
        <v>1.3</v>
      </c>
      <c r="C64" s="503" t="s">
        <v>422</v>
      </c>
      <c r="D64" s="457" t="s">
        <v>661</v>
      </c>
      <c r="E64" s="502" t="s">
        <v>657</v>
      </c>
      <c r="F64" s="406">
        <v>46010</v>
      </c>
    </row>
    <row r="65" spans="1:6" x14ac:dyDescent="0.35">
      <c r="A65" s="469" t="s">
        <v>421</v>
      </c>
      <c r="B65" s="470">
        <v>1.3</v>
      </c>
      <c r="C65" s="503" t="s">
        <v>422</v>
      </c>
      <c r="D65" s="504" t="s">
        <v>662</v>
      </c>
      <c r="E65" s="502" t="s">
        <v>657</v>
      </c>
      <c r="F65" s="406">
        <v>46010</v>
      </c>
    </row>
    <row r="66" spans="1:6" x14ac:dyDescent="0.35">
      <c r="A66" s="469" t="s">
        <v>421</v>
      </c>
      <c r="B66" s="470">
        <v>1.3</v>
      </c>
      <c r="C66" s="503" t="s">
        <v>606</v>
      </c>
      <c r="D66" s="457" t="s">
        <v>663</v>
      </c>
      <c r="E66" s="502" t="s">
        <v>657</v>
      </c>
      <c r="F66" s="406">
        <v>46010</v>
      </c>
    </row>
    <row r="67" spans="1:6" x14ac:dyDescent="0.35">
      <c r="A67" s="469" t="s">
        <v>421</v>
      </c>
      <c r="B67" s="470">
        <v>1.3</v>
      </c>
      <c r="C67" s="503" t="s">
        <v>664</v>
      </c>
      <c r="D67" s="457" t="s">
        <v>665</v>
      </c>
      <c r="E67" s="502" t="s">
        <v>657</v>
      </c>
      <c r="F67" s="406">
        <v>46010</v>
      </c>
    </row>
    <row r="68" spans="1:6" x14ac:dyDescent="0.35">
      <c r="A68" s="469" t="s">
        <v>421</v>
      </c>
      <c r="B68" s="470">
        <v>1.3</v>
      </c>
      <c r="C68" s="503" t="s">
        <v>433</v>
      </c>
      <c r="D68" s="457" t="s">
        <v>666</v>
      </c>
      <c r="E68" s="502" t="s">
        <v>657</v>
      </c>
      <c r="F68" s="406">
        <v>46010</v>
      </c>
    </row>
    <row r="69" spans="1:6" x14ac:dyDescent="0.35">
      <c r="A69" s="469" t="s">
        <v>421</v>
      </c>
      <c r="B69" s="470">
        <v>1.3</v>
      </c>
      <c r="C69" s="503" t="s">
        <v>433</v>
      </c>
      <c r="D69" s="457" t="s">
        <v>667</v>
      </c>
      <c r="E69" s="502" t="s">
        <v>657</v>
      </c>
      <c r="F69" s="406">
        <v>46010</v>
      </c>
    </row>
    <row r="70" spans="1:6" x14ac:dyDescent="0.35">
      <c r="A70" s="469" t="s">
        <v>421</v>
      </c>
      <c r="B70" s="470">
        <v>1.3</v>
      </c>
      <c r="C70" s="503" t="s">
        <v>602</v>
      </c>
      <c r="D70" s="457" t="s">
        <v>667</v>
      </c>
      <c r="E70" s="502" t="s">
        <v>657</v>
      </c>
      <c r="F70" s="406">
        <v>46010</v>
      </c>
    </row>
    <row r="71" spans="1:6" ht="25" x14ac:dyDescent="0.35">
      <c r="A71" s="469" t="s">
        <v>421</v>
      </c>
      <c r="B71" s="470">
        <v>1.3</v>
      </c>
      <c r="C71" s="503" t="s">
        <v>420</v>
      </c>
      <c r="D71" s="457" t="s">
        <v>668</v>
      </c>
      <c r="E71" s="502" t="s">
        <v>657</v>
      </c>
      <c r="F71" s="406">
        <v>46010</v>
      </c>
    </row>
    <row r="72" spans="1:6" ht="25" x14ac:dyDescent="0.35">
      <c r="A72" s="469" t="s">
        <v>421</v>
      </c>
      <c r="B72" s="470">
        <v>1.3</v>
      </c>
      <c r="C72" s="503" t="s">
        <v>420</v>
      </c>
      <c r="D72" s="457" t="s">
        <v>669</v>
      </c>
      <c r="E72" s="502" t="s">
        <v>657</v>
      </c>
      <c r="F72" s="406">
        <v>46010</v>
      </c>
    </row>
    <row r="73" spans="1:6" ht="50" x14ac:dyDescent="0.35">
      <c r="A73" s="469" t="s">
        <v>421</v>
      </c>
      <c r="B73" s="470">
        <v>1.3</v>
      </c>
      <c r="C73" s="503" t="s">
        <v>420</v>
      </c>
      <c r="D73" s="457" t="s">
        <v>670</v>
      </c>
      <c r="E73" s="502" t="s">
        <v>657</v>
      </c>
      <c r="F73" s="406">
        <v>46010</v>
      </c>
    </row>
    <row r="74" spans="1:6" x14ac:dyDescent="0.35">
      <c r="A74" s="469" t="s">
        <v>421</v>
      </c>
      <c r="B74" s="470">
        <v>1.3</v>
      </c>
      <c r="C74" s="503" t="s">
        <v>420</v>
      </c>
      <c r="D74" s="457" t="s">
        <v>671</v>
      </c>
      <c r="E74" s="502" t="s">
        <v>657</v>
      </c>
      <c r="F74" s="406">
        <v>46010</v>
      </c>
    </row>
    <row r="75" spans="1:6" x14ac:dyDescent="0.35">
      <c r="A75" s="469" t="s">
        <v>421</v>
      </c>
      <c r="B75" s="470">
        <v>1.3</v>
      </c>
      <c r="C75" s="503" t="s">
        <v>420</v>
      </c>
      <c r="D75" s="457" t="s">
        <v>672</v>
      </c>
      <c r="E75" s="502" t="s">
        <v>657</v>
      </c>
      <c r="F75" s="406">
        <v>46010</v>
      </c>
    </row>
    <row r="76" spans="1:6" x14ac:dyDescent="0.35">
      <c r="A76" s="469" t="s">
        <v>421</v>
      </c>
      <c r="B76" s="470">
        <v>1.3</v>
      </c>
      <c r="C76" s="503" t="s">
        <v>420</v>
      </c>
      <c r="D76" s="457" t="s">
        <v>673</v>
      </c>
      <c r="E76" s="502" t="s">
        <v>657</v>
      </c>
      <c r="F76" s="406">
        <v>46010</v>
      </c>
    </row>
    <row r="77" spans="1:6" ht="25" x14ac:dyDescent="0.35">
      <c r="A77" s="469" t="s">
        <v>421</v>
      </c>
      <c r="B77" s="470">
        <v>1.3</v>
      </c>
      <c r="C77" s="503" t="s">
        <v>420</v>
      </c>
      <c r="D77" s="504" t="s">
        <v>674</v>
      </c>
      <c r="E77" s="502" t="s">
        <v>657</v>
      </c>
      <c r="F77" s="406">
        <v>46010</v>
      </c>
    </row>
    <row r="78" spans="1:6" x14ac:dyDescent="0.35">
      <c r="A78" s="469" t="s">
        <v>421</v>
      </c>
      <c r="B78" s="470">
        <v>1.3</v>
      </c>
      <c r="C78" s="505" t="s">
        <v>441</v>
      </c>
      <c r="D78" s="506" t="s">
        <v>675</v>
      </c>
      <c r="E78" s="502" t="s">
        <v>657</v>
      </c>
      <c r="F78" s="406">
        <v>46010</v>
      </c>
    </row>
    <row r="79" spans="1:6" ht="29" x14ac:dyDescent="0.35">
      <c r="A79" s="469" t="s">
        <v>421</v>
      </c>
      <c r="B79" s="470">
        <v>1.3</v>
      </c>
      <c r="C79" s="469" t="s">
        <v>631</v>
      </c>
      <c r="D79" s="471" t="s">
        <v>703</v>
      </c>
      <c r="E79" s="502" t="s">
        <v>657</v>
      </c>
      <c r="F79" s="406">
        <v>46010</v>
      </c>
    </row>
    <row r="80" spans="1:6" x14ac:dyDescent="0.35">
      <c r="A80" s="464"/>
      <c r="B80" s="465"/>
      <c r="C80" s="464"/>
      <c r="D80" s="466"/>
      <c r="E80" s="464"/>
      <c r="F80" s="464"/>
    </row>
    <row r="81" spans="1:6" x14ac:dyDescent="0.35">
      <c r="A81" s="489" t="s">
        <v>421</v>
      </c>
      <c r="B81" s="470">
        <v>1.4</v>
      </c>
      <c r="C81" s="457" t="s">
        <v>424</v>
      </c>
      <c r="D81" s="457" t="s">
        <v>605</v>
      </c>
      <c r="E81" s="502" t="s">
        <v>657</v>
      </c>
      <c r="F81" s="406">
        <v>46266</v>
      </c>
    </row>
    <row r="82" spans="1:6" x14ac:dyDescent="0.35">
      <c r="A82" s="469" t="s">
        <v>421</v>
      </c>
      <c r="B82" s="470">
        <v>1.4</v>
      </c>
      <c r="C82" s="457" t="s">
        <v>424</v>
      </c>
      <c r="D82" s="457" t="s">
        <v>637</v>
      </c>
      <c r="E82" s="502" t="s">
        <v>657</v>
      </c>
      <c r="F82" s="406">
        <v>46266</v>
      </c>
    </row>
    <row r="83" spans="1:6" x14ac:dyDescent="0.35">
      <c r="A83" s="469" t="s">
        <v>421</v>
      </c>
      <c r="B83" s="470">
        <v>1.4</v>
      </c>
      <c r="C83" s="503" t="s">
        <v>420</v>
      </c>
      <c r="D83" s="457" t="s">
        <v>712</v>
      </c>
      <c r="E83" s="502" t="s">
        <v>657</v>
      </c>
      <c r="F83" s="406">
        <v>46266</v>
      </c>
    </row>
  </sheetData>
  <sheetProtection algorithmName="SHA-512" hashValue="bnu+8sNANVpQxvac3oaoMC4XOqzbpLUa/eB4v5W0F/eoCPw9EMShFHKsTt5mYLmUUosldWMDQA4PWozsakKFrg==" saltValue="dGpn5pQbztbnIgPX+c4/nw==" spinCount="100000" sheet="1" objects="1" scenarios="1"/>
  <autoFilter ref="A7:F7" xr:uid="{F0FC9A31-7E69-42C8-B901-AC036547F707}"/>
  <pageMargins left="0.7" right="0.7" top="0.75" bottom="0.75" header="0.3" footer="0.3"/>
  <pageSetup orientation="portrait" r:id="rId1"/>
  <headerFooter>
    <oddFooter>&amp;L&amp;1#&amp;"Calibri"&amp;9&amp;K0000FFFHLBank San Francisco | Confidential</oddFooter>
  </headerFoot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7"/>
  <dimension ref="A1:XFC1048553"/>
  <sheetViews>
    <sheetView showGridLines="0" zoomScaleNormal="100" zoomScaleSheetLayoutView="100" workbookViewId="0">
      <selection activeCell="D29" sqref="D29"/>
    </sheetView>
  </sheetViews>
  <sheetFormatPr defaultColWidth="0" defaultRowHeight="12.5" zeroHeight="1" x14ac:dyDescent="0.25"/>
  <cols>
    <col min="1" max="1" width="48.81640625" style="65" customWidth="1"/>
    <col min="2" max="2" width="15" style="6" customWidth="1"/>
    <col min="3" max="3" width="39.54296875" style="85" customWidth="1"/>
    <col min="4" max="4" width="40.1796875" style="85" customWidth="1"/>
    <col min="5" max="5" width="12.81640625" style="85" customWidth="1"/>
    <col min="6" max="6" width="47.453125" style="85" customWidth="1"/>
    <col min="7" max="7" width="5.1796875" style="65" customWidth="1"/>
    <col min="8" max="8" width="0.81640625" style="65" hidden="1" customWidth="1"/>
    <col min="9" max="10" width="1.453125" style="65" hidden="1" customWidth="1"/>
    <col min="11" max="26" width="1.453125" style="65" customWidth="1"/>
    <col min="27" max="16382" width="2" style="65" hidden="1"/>
    <col min="16383" max="16383" width="1.1796875" style="65" hidden="1"/>
    <col min="16384" max="16384" width="1.453125" style="65" hidden="1"/>
  </cols>
  <sheetData>
    <row r="1" spans="1:8" ht="23.25" customHeight="1" x14ac:dyDescent="0.4">
      <c r="A1" s="608" t="s">
        <v>600</v>
      </c>
      <c r="B1" s="608"/>
      <c r="C1" s="608"/>
      <c r="D1" s="608"/>
      <c r="E1" s="608"/>
      <c r="F1" s="608"/>
    </row>
    <row r="2" spans="1:8" ht="18" customHeight="1" x14ac:dyDescent="0.2">
      <c r="A2" s="609" t="str">
        <f>'Rent Roll'!A2</f>
        <v>Version 1.4 Updated 9/1/26</v>
      </c>
      <c r="B2" s="609"/>
      <c r="C2" s="609"/>
      <c r="D2" s="609"/>
      <c r="E2" s="609"/>
      <c r="F2" s="609"/>
    </row>
    <row r="3" spans="1:8" ht="18" customHeight="1" x14ac:dyDescent="0.2">
      <c r="B3" s="65"/>
      <c r="C3" s="65"/>
      <c r="D3" s="65"/>
      <c r="E3" s="65"/>
      <c r="F3" s="65"/>
    </row>
    <row r="4" spans="1:8" ht="12.75" customHeight="1" x14ac:dyDescent="0.2">
      <c r="A4" s="118" t="s">
        <v>127</v>
      </c>
      <c r="B4" s="611" t="str">
        <f>IF('Rent Roll'!C4="","",'Rent Roll'!C4)</f>
        <v/>
      </c>
      <c r="C4" s="612"/>
      <c r="D4" s="613" t="s">
        <v>131</v>
      </c>
      <c r="E4" s="614"/>
      <c r="F4" s="499" t="str">
        <f>IF('Rent Roll'!I4="","",'Rent Roll'!I4)</f>
        <v/>
      </c>
    </row>
    <row r="5" spans="1:8" ht="12.75" customHeight="1" x14ac:dyDescent="0.2">
      <c r="B5" s="65"/>
      <c r="C5" s="65"/>
      <c r="D5" s="65"/>
      <c r="E5" s="65"/>
      <c r="F5" s="65"/>
    </row>
    <row r="6" spans="1:8" s="82" customFormat="1" ht="22.5" customHeight="1" x14ac:dyDescent="0.25">
      <c r="A6" s="139" t="s">
        <v>81</v>
      </c>
      <c r="B6" s="498" t="s">
        <v>82</v>
      </c>
      <c r="C6" s="498" t="s">
        <v>93</v>
      </c>
      <c r="D6" s="498" t="s">
        <v>94</v>
      </c>
      <c r="E6" s="498" t="s">
        <v>107</v>
      </c>
      <c r="F6" s="498" t="s">
        <v>83</v>
      </c>
    </row>
    <row r="7" spans="1:8" s="82" customFormat="1" ht="12.75" customHeight="1" x14ac:dyDescent="0.25">
      <c r="A7" s="610"/>
      <c r="B7" s="610"/>
      <c r="C7" s="610"/>
      <c r="D7" s="610"/>
      <c r="E7" s="610"/>
      <c r="F7" s="610"/>
    </row>
    <row r="8" spans="1:8" ht="18.75" customHeight="1" x14ac:dyDescent="0.2">
      <c r="A8" s="552" t="s">
        <v>84</v>
      </c>
      <c r="B8" s="553"/>
      <c r="C8" s="553"/>
      <c r="D8" s="553"/>
      <c r="E8" s="553"/>
      <c r="F8" s="554"/>
    </row>
    <row r="9" spans="1:8" ht="60.75" customHeight="1" x14ac:dyDescent="0.2">
      <c r="A9" s="512" t="s">
        <v>438</v>
      </c>
      <c r="B9" s="417" t="str">
        <f>IF('Uses of Funds'!H5="","",'Uses of Funds'!H5)</f>
        <v/>
      </c>
      <c r="C9" s="605" t="s">
        <v>575</v>
      </c>
      <c r="D9" s="606"/>
      <c r="E9" s="606"/>
      <c r="F9" s="604"/>
    </row>
    <row r="10" spans="1:8" ht="59.25" customHeight="1" x14ac:dyDescent="0.2">
      <c r="A10" s="513" t="s">
        <v>561</v>
      </c>
      <c r="B10" s="427" t="str">
        <f>IF('Uses of Funds'!D28=0,"",SUM('Uses of Funds'!D19:D25))</f>
        <v/>
      </c>
      <c r="C10" s="605"/>
      <c r="D10" s="606"/>
      <c r="E10" s="606"/>
      <c r="F10" s="572"/>
      <c r="H10" s="438" t="str">
        <f>LEFT('Rent Roll'!F8,3)</f>
        <v>NV</v>
      </c>
    </row>
    <row r="11" spans="1:8" ht="49.5" customHeight="1" x14ac:dyDescent="0.2">
      <c r="A11" s="514" t="s">
        <v>562</v>
      </c>
      <c r="B11" s="418">
        <f>IF(AND('Uses of Funds'!D28=0,'Uses of Funds'!D8=0),0,('Uses of Funds'!D28-'Uses of Funds'!D26-'Uses of Funds'!D27)/'Uses of Funds'!D8)</f>
        <v>0</v>
      </c>
      <c r="C11" s="515" t="s">
        <v>389</v>
      </c>
      <c r="D11" s="516" t="str">
        <f>IF(IF(B9="Apartments",(VLOOKUP(H11,'Cost Estimates by City Zip'!A14:G922,4,)),IF(B9="Condos",(VLOOKUP(H11,'Cost Estimates by City Zip'!A14:G922,5)),IF(B9="Single Family Homes",(VLOOKUP(H11,'Cost Estimates by City Zip'!A14:G922,6)),IF(B9="Townhomes",(VLOOKUP(H11,'Cost Estimates by City Zip'!A14:G922,7,FALSE)))))),IF(B9="Apartments",(VLOOKUP(H11,'Cost Estimates by City Zip'!A14:G922,4,)),IF(B9="Condos",(VLOOKUP(H11,'Cost Estimates by City Zip'!A14:G922,5)),IF(B9="Single Family Homes",(VLOOKUP(H11,'Cost Estimates by City Zip'!A14:G922,6)),IF(B9="Townhomes",(VLOOKUP(H11,'Cost Estimates by City Zip'!A14:G922,7,FALSE)))))),"")</f>
        <v/>
      </c>
      <c r="E11" s="517" t="str" cm="1">
        <f t="array" ref="E11">_xlfn.IFS(B9="","No",B11&gt;D11,"No",B11&lt;=D11,"Yes")</f>
        <v>No</v>
      </c>
      <c r="F11" s="572"/>
      <c r="H11" s="439" t="str">
        <f>LEFT('Rent Roll'!F7,3)</f>
        <v/>
      </c>
    </row>
    <row r="12" spans="1:8" ht="12.75" customHeight="1" x14ac:dyDescent="0.2">
      <c r="A12" s="599" t="s">
        <v>265</v>
      </c>
      <c r="B12" s="600">
        <f>TRUNC((IF('Uses of Funds'!D28=0,0,'Uses of Funds'!D27/('Uses of Funds'!D28-'Uses of Funds'!D27))),3)</f>
        <v>0</v>
      </c>
      <c r="C12" s="518" t="s">
        <v>108</v>
      </c>
      <c r="D12" s="519" t="s">
        <v>108</v>
      </c>
      <c r="E12" s="601" t="str">
        <f>IF('Uses of Funds'!D6="Project Not Complete",IF('Uses of Funds'!J5="Yes",IF(B12&gt;=C13,IF(B12&lt;=D13,"Yes","No"),"No"),IF(B12&gt;=C15,IF(B12&lt;=D15,"Yes","No"),"No")),IF(B12=0,"Yes","No"))</f>
        <v>No</v>
      </c>
      <c r="F12" s="607"/>
    </row>
    <row r="13" spans="1:8" ht="15" customHeight="1" x14ac:dyDescent="0.2">
      <c r="A13" s="599"/>
      <c r="B13" s="600"/>
      <c r="C13" s="520">
        <v>7.4999999999999997E-2</v>
      </c>
      <c r="D13" s="521">
        <v>0.2</v>
      </c>
      <c r="E13" s="602"/>
      <c r="F13" s="607"/>
    </row>
    <row r="14" spans="1:8" ht="12.75" customHeight="1" x14ac:dyDescent="0.2">
      <c r="A14" s="599"/>
      <c r="B14" s="600"/>
      <c r="C14" s="518" t="s">
        <v>109</v>
      </c>
      <c r="D14" s="519" t="s">
        <v>109</v>
      </c>
      <c r="E14" s="602"/>
      <c r="F14" s="607"/>
    </row>
    <row r="15" spans="1:8" ht="15" customHeight="1" x14ac:dyDescent="0.2">
      <c r="A15" s="599"/>
      <c r="B15" s="600"/>
      <c r="C15" s="522">
        <v>0.05</v>
      </c>
      <c r="D15" s="523">
        <v>0.1</v>
      </c>
      <c r="E15" s="603"/>
      <c r="F15" s="607"/>
    </row>
    <row r="16" spans="1:8" ht="15" customHeight="1" x14ac:dyDescent="0.2">
      <c r="A16" s="639" t="s">
        <v>688</v>
      </c>
      <c r="B16" s="642">
        <f>ROUND('Uses of Funds'!D57,0)</f>
        <v>0</v>
      </c>
      <c r="C16" s="518" t="s">
        <v>689</v>
      </c>
      <c r="D16" s="518" t="s">
        <v>689</v>
      </c>
      <c r="E16" s="577" t="str">
        <f>IF('Uses of Funds'!J5="Yes","Yes",IF(B16&gt;D17,"No","Yes"))</f>
        <v>Yes</v>
      </c>
      <c r="F16" s="634"/>
    </row>
    <row r="17" spans="1:12" ht="15" customHeight="1" x14ac:dyDescent="0.2">
      <c r="A17" s="640"/>
      <c r="B17" s="643"/>
      <c r="C17" s="524">
        <v>0</v>
      </c>
      <c r="D17" s="525">
        <f>'15-Year Operating Pro Forma'!D29</f>
        <v>0</v>
      </c>
      <c r="E17" s="618"/>
      <c r="F17" s="635"/>
    </row>
    <row r="18" spans="1:12" ht="15" customHeight="1" x14ac:dyDescent="0.2">
      <c r="A18" s="640"/>
      <c r="B18" s="643"/>
      <c r="C18" s="526" t="s">
        <v>690</v>
      </c>
      <c r="D18" s="526" t="s">
        <v>690</v>
      </c>
      <c r="E18" s="618"/>
      <c r="F18" s="635"/>
    </row>
    <row r="19" spans="1:12" ht="15" customHeight="1" x14ac:dyDescent="0.2">
      <c r="A19" s="640"/>
      <c r="B19" s="643"/>
      <c r="C19" s="524">
        <v>0</v>
      </c>
      <c r="D19" s="527" t="s">
        <v>691</v>
      </c>
      <c r="E19" s="618"/>
      <c r="F19" s="635"/>
      <c r="J19" s="83"/>
      <c r="L19" s="83"/>
    </row>
    <row r="20" spans="1:12" ht="27" customHeight="1" x14ac:dyDescent="0.2">
      <c r="A20" s="641"/>
      <c r="B20" s="644"/>
      <c r="C20" s="645" t="s">
        <v>692</v>
      </c>
      <c r="D20" s="646"/>
      <c r="E20" s="578"/>
      <c r="F20" s="636"/>
      <c r="J20" s="83"/>
      <c r="L20" s="83"/>
    </row>
    <row r="21" spans="1:12" ht="34.5" x14ac:dyDescent="0.2">
      <c r="A21" s="560" t="s">
        <v>85</v>
      </c>
      <c r="B21" s="579">
        <f>ROUND('Uses of Funds'!D55+'Uses of Funds'!D56+'Uses of Funds'!D58,0)</f>
        <v>0</v>
      </c>
      <c r="C21" s="594" t="s">
        <v>86</v>
      </c>
      <c r="D21" s="519" t="s">
        <v>327</v>
      </c>
      <c r="E21" s="577" t="str">
        <f>IF(B21&lt;=D22,"Yes","No")</f>
        <v>Yes</v>
      </c>
      <c r="F21" s="559"/>
      <c r="J21" s="83"/>
      <c r="L21" s="83"/>
    </row>
    <row r="22" spans="1:12" ht="15" customHeight="1" x14ac:dyDescent="0.2">
      <c r="A22" s="562"/>
      <c r="B22" s="581"/>
      <c r="C22" s="647"/>
      <c r="D22" s="420">
        <f>'Year 1 Operating Pro Forma'!E38+'Year 1 Operating Pro Forma'!E41</f>
        <v>0</v>
      </c>
      <c r="E22" s="578"/>
      <c r="F22" s="559"/>
      <c r="J22" s="83"/>
      <c r="L22" s="83"/>
    </row>
    <row r="23" spans="1:12" ht="27.75" customHeight="1" x14ac:dyDescent="0.25">
      <c r="A23" s="560" t="s">
        <v>161</v>
      </c>
      <c r="B23" s="637">
        <f>'Uses of Funds'!D76</f>
        <v>0</v>
      </c>
      <c r="C23" s="619">
        <v>0</v>
      </c>
      <c r="D23" s="421" t="s">
        <v>162</v>
      </c>
      <c r="E23" s="622" t="str">
        <f>IF(B25&lt;=D24,"Yes","No")</f>
        <v>Yes</v>
      </c>
      <c r="F23" s="625"/>
      <c r="J23" s="83"/>
      <c r="L23" s="83"/>
    </row>
    <row r="24" spans="1:12" ht="11.5" x14ac:dyDescent="0.2">
      <c r="A24" s="562"/>
      <c r="B24" s="638"/>
      <c r="C24" s="620"/>
      <c r="D24" s="500">
        <v>0.15</v>
      </c>
      <c r="E24" s="623"/>
      <c r="F24" s="625"/>
      <c r="J24" s="83"/>
      <c r="L24" s="83"/>
    </row>
    <row r="25" spans="1:12" ht="10" x14ac:dyDescent="0.2">
      <c r="A25" s="560" t="s">
        <v>249</v>
      </c>
      <c r="B25" s="628">
        <f>IF('Uses of Funds'!D76&gt;0,'Uses of Funds'!D76/(('Uses of Funds'!D92)-('Uses of Funds'!D59)-('Uses of Funds'!D76)),0)</f>
        <v>0</v>
      </c>
      <c r="C25" s="620"/>
      <c r="D25" s="631" t="s">
        <v>714</v>
      </c>
      <c r="E25" s="623"/>
      <c r="F25" s="625"/>
    </row>
    <row r="26" spans="1:12" s="84" customFormat="1" ht="15.5" x14ac:dyDescent="0.35">
      <c r="A26" s="561"/>
      <c r="B26" s="629"/>
      <c r="C26" s="620"/>
      <c r="D26" s="632"/>
      <c r="E26" s="623"/>
      <c r="F26" s="625"/>
    </row>
    <row r="27" spans="1:12" ht="10.5" customHeight="1" x14ac:dyDescent="0.2">
      <c r="A27" s="626"/>
      <c r="B27" s="629"/>
      <c r="C27" s="620"/>
      <c r="D27" s="632"/>
      <c r="E27" s="623"/>
      <c r="F27" s="625"/>
    </row>
    <row r="28" spans="1:12" ht="13.5" customHeight="1" x14ac:dyDescent="0.2">
      <c r="A28" s="627"/>
      <c r="B28" s="630"/>
      <c r="C28" s="621"/>
      <c r="D28" s="633"/>
      <c r="E28" s="624"/>
      <c r="F28" s="625"/>
    </row>
    <row r="29" spans="1:12" ht="26.25" customHeight="1" x14ac:dyDescent="0.2">
      <c r="A29" s="499" t="s">
        <v>266</v>
      </c>
      <c r="B29" s="528">
        <f>ROUND(IF('Uses of Funds'!D92-('Uses of Funds'!D17+'Uses of Funds'!D28)&gt;0,'Uses of Funds'!D71/(('Uses of Funds'!D92-('Uses of Funds'!D17+'Uses of Funds'!D28))), 0),3)</f>
        <v>0</v>
      </c>
      <c r="C29" s="529">
        <v>0</v>
      </c>
      <c r="D29" s="529">
        <v>0.1</v>
      </c>
      <c r="E29" s="530" t="str">
        <f>IF(B29&lt;=D29,"Yes","No")</f>
        <v>Yes</v>
      </c>
      <c r="F29" s="423"/>
    </row>
    <row r="30" spans="1:12" ht="18.75" customHeight="1" x14ac:dyDescent="0.2">
      <c r="A30" s="552" t="s">
        <v>95</v>
      </c>
      <c r="B30" s="553"/>
      <c r="C30" s="553"/>
      <c r="D30" s="553"/>
      <c r="E30" s="553"/>
      <c r="F30" s="554"/>
    </row>
    <row r="31" spans="1:12" ht="12.75" customHeight="1" x14ac:dyDescent="0.2">
      <c r="A31" s="560" t="s">
        <v>96</v>
      </c>
      <c r="B31" s="615">
        <f>'Year 1 Operating Pro Forma'!C17-'Year 1 Operating Pro Forma'!C7</f>
        <v>0</v>
      </c>
      <c r="C31" s="531" t="s">
        <v>111</v>
      </c>
      <c r="D31" s="532" t="s">
        <v>111</v>
      </c>
      <c r="E31" s="577" t="str">
        <f>IF(B31&gt;=C32,IF(B31&lt;=D32,"Yes","No"),"No")</f>
        <v>No</v>
      </c>
      <c r="F31" s="559"/>
    </row>
    <row r="32" spans="1:12" ht="12.75" customHeight="1" x14ac:dyDescent="0.2">
      <c r="A32" s="561"/>
      <c r="B32" s="616"/>
      <c r="C32" s="533">
        <v>0.01</v>
      </c>
      <c r="D32" s="534">
        <v>0.02</v>
      </c>
      <c r="E32" s="618"/>
      <c r="F32" s="559"/>
    </row>
    <row r="33" spans="1:8" ht="24.75" customHeight="1" x14ac:dyDescent="0.2">
      <c r="A33" s="562"/>
      <c r="B33" s="617"/>
      <c r="C33" s="535" t="s">
        <v>110</v>
      </c>
      <c r="D33" s="536" t="s">
        <v>112</v>
      </c>
      <c r="E33" s="578"/>
      <c r="F33" s="559"/>
    </row>
    <row r="34" spans="1:8" ht="11.5" x14ac:dyDescent="0.2">
      <c r="A34" s="560" t="s">
        <v>649</v>
      </c>
      <c r="B34" s="591">
        <f>'Year 1 Operating Pro Forma'!C10</f>
        <v>0</v>
      </c>
      <c r="C34" s="518" t="s">
        <v>164</v>
      </c>
      <c r="D34" s="594" t="s">
        <v>113</v>
      </c>
      <c r="E34" s="596" t="str">
        <f>IF('Rent Roll'!T4="Yes",IF(B34&gt;=C37,IF(B34&lt;=D36,"Yes","No"),"No"),IF(B34&gt;=C35,IF(B34&lt;=D36,"Yes","No"),"No"))</f>
        <v>No</v>
      </c>
      <c r="F34" s="559"/>
    </row>
    <row r="35" spans="1:8" ht="11.5" x14ac:dyDescent="0.2">
      <c r="A35" s="561"/>
      <c r="B35" s="592"/>
      <c r="C35" s="537">
        <v>0.05</v>
      </c>
      <c r="D35" s="595"/>
      <c r="E35" s="597"/>
      <c r="F35" s="559"/>
    </row>
    <row r="36" spans="1:8" ht="12.75" customHeight="1" x14ac:dyDescent="0.2">
      <c r="A36" s="561"/>
      <c r="B36" s="592"/>
      <c r="C36" s="518" t="s">
        <v>165</v>
      </c>
      <c r="D36" s="589">
        <v>0.1</v>
      </c>
      <c r="E36" s="597"/>
      <c r="F36" s="559"/>
    </row>
    <row r="37" spans="1:8" ht="13.5" customHeight="1" x14ac:dyDescent="0.2">
      <c r="A37" s="562"/>
      <c r="B37" s="593"/>
      <c r="C37" s="537">
        <v>0.03</v>
      </c>
      <c r="D37" s="590"/>
      <c r="E37" s="598"/>
      <c r="F37" s="559"/>
    </row>
    <row r="38" spans="1:8" ht="21" customHeight="1" x14ac:dyDescent="0.2">
      <c r="A38" s="499" t="s">
        <v>650</v>
      </c>
      <c r="B38" s="422">
        <f>'15-Year Commercial Op Pro Forma'!E8</f>
        <v>0</v>
      </c>
      <c r="C38" s="529">
        <v>0.1</v>
      </c>
      <c r="D38" s="529">
        <v>0.5</v>
      </c>
      <c r="E38" s="538" t="str">
        <f>IF('15-Year Commercial Op Pro Forma'!G7&gt;0,IF(B38&gt;=C38,IF(B38&lt;=D38,"Yes","No"),"No"),"N/A")</f>
        <v>N/A</v>
      </c>
      <c r="F38" s="501"/>
    </row>
    <row r="39" spans="1:8" ht="36" customHeight="1" x14ac:dyDescent="0.2">
      <c r="A39" s="560" t="s">
        <v>88</v>
      </c>
      <c r="B39" s="579" t="str">
        <f>IFERROR(ROUND('Year 1 Operating Pro Forma'!C18,0),"$0")</f>
        <v>$0</v>
      </c>
      <c r="C39" s="575" t="s">
        <v>563</v>
      </c>
      <c r="D39" s="539" t="s">
        <v>693</v>
      </c>
      <c r="E39" s="583" t="str">
        <f>IF('Rent Roll'!F8="AZ",(IF(B39&gt;=30,IF(B39&lt;=60,"Yes","No"),"No")),(IF('Rent Roll'!F8="CA",(IF(B39&gt;=30,IF(B39&lt;=81,"Yes","No"),"No")),(IF('Rent Roll'!F8="NV",(IF(B39&gt;=30,IF(B39&lt;=68,"Yes","No"),"No")),(IF('Rent Roll'!F8&lt;&gt;"AZ""CA""NV",(IF(B39&gt;=30,IF(B39&lt;=66,"Yes","No"),"No")))))))))</f>
        <v>No</v>
      </c>
      <c r="F39" s="586"/>
      <c r="H39" s="436" t="str">
        <f>IF(OR('Rent Roll'!C8="San Francisco",'Rent Roll'!C8="Solano",'Rent Roll'!C8="Alameda",'Rent Roll'!C8="Napa",'Rent Roll'!C8="Sonoma",'Rent Roll'!C8="Marin",'Rent Roll'!C8="Contra Costa",'Rent Roll'!C8="San Mateo",'Rent Roll'!C8="Santa Clara",'Rent Roll'!C8="Los Angeles",'Rent Roll'!C8="Ventura",'Rent Roll'!C8="Orange",'Rent Roll'!C8="Riverside",'Rent Roll'!C8="San Bernardino"),"Higher Cost","Lower Cost")</f>
        <v>Lower Cost</v>
      </c>
    </row>
    <row r="40" spans="1:8" ht="36" customHeight="1" x14ac:dyDescent="0.2">
      <c r="A40" s="561"/>
      <c r="B40" s="580"/>
      <c r="C40" s="582"/>
      <c r="D40" s="540" t="s">
        <v>694</v>
      </c>
      <c r="E40" s="584"/>
      <c r="F40" s="587"/>
    </row>
    <row r="41" spans="1:8" ht="36" customHeight="1" x14ac:dyDescent="0.2">
      <c r="A41" s="561"/>
      <c r="B41" s="580"/>
      <c r="C41" s="582"/>
      <c r="D41" s="540" t="s">
        <v>695</v>
      </c>
      <c r="E41" s="584"/>
      <c r="F41" s="587"/>
    </row>
    <row r="42" spans="1:8" ht="36" customHeight="1" x14ac:dyDescent="0.2">
      <c r="A42" s="562"/>
      <c r="B42" s="581"/>
      <c r="C42" s="576"/>
      <c r="D42" s="540" t="s">
        <v>696</v>
      </c>
      <c r="E42" s="585"/>
      <c r="F42" s="588"/>
    </row>
    <row r="43" spans="1:8" ht="12.75" customHeight="1" x14ac:dyDescent="0.2">
      <c r="A43" s="560" t="s">
        <v>87</v>
      </c>
      <c r="B43" s="573" t="str">
        <f>IFERROR('Year 1 Operating Pro Forma'!C28,"$0")</f>
        <v/>
      </c>
      <c r="C43" s="540">
        <v>0</v>
      </c>
      <c r="D43" s="575">
        <v>300</v>
      </c>
      <c r="E43" s="577" t="str">
        <f>IF(B43&lt;=D43,"Yes","No")</f>
        <v>No</v>
      </c>
      <c r="F43" s="559"/>
    </row>
    <row r="44" spans="1:8" ht="25.5" customHeight="1" x14ac:dyDescent="0.2">
      <c r="A44" s="562"/>
      <c r="B44" s="574"/>
      <c r="C44" s="536" t="s">
        <v>114</v>
      </c>
      <c r="D44" s="576"/>
      <c r="E44" s="578"/>
      <c r="F44" s="559"/>
    </row>
    <row r="45" spans="1:8" ht="21" customHeight="1" x14ac:dyDescent="0.2">
      <c r="A45" s="541" t="s">
        <v>153</v>
      </c>
      <c r="B45" s="424" t="str">
        <f>IFERROR('Year 1 Operating Pro Forma'!C29,"$0")</f>
        <v/>
      </c>
      <c r="C45" s="542">
        <v>250</v>
      </c>
      <c r="D45" s="425">
        <v>600</v>
      </c>
      <c r="E45" s="538" t="str">
        <f>IF(B45&gt;=C45,IF(B45&lt;=D45,"Yes","No"),"No")</f>
        <v>No</v>
      </c>
      <c r="F45" s="501"/>
    </row>
    <row r="46" spans="1:8" ht="18" customHeight="1" x14ac:dyDescent="0.2">
      <c r="A46" s="560" t="s">
        <v>89</v>
      </c>
      <c r="B46" s="543" t="str">
        <f>IF('Sources of Funds'!D29=0,"",'Sources of Funds'!D29)</f>
        <v/>
      </c>
      <c r="C46" s="563" t="s">
        <v>115</v>
      </c>
      <c r="D46" s="564"/>
      <c r="E46" s="569" t="str">
        <f>IF(B46="","N/A",IF(B46&gt;14,"Yes","No"))</f>
        <v>N/A</v>
      </c>
      <c r="F46" s="572"/>
    </row>
    <row r="47" spans="1:8" ht="18" customHeight="1" x14ac:dyDescent="0.2">
      <c r="A47" s="561"/>
      <c r="B47" s="544" t="str">
        <f>IF('Sources of Funds'!D39=0,"",'Sources of Funds'!D39)</f>
        <v/>
      </c>
      <c r="C47" s="565"/>
      <c r="D47" s="566"/>
      <c r="E47" s="570"/>
      <c r="F47" s="572"/>
    </row>
    <row r="48" spans="1:8" ht="18" customHeight="1" x14ac:dyDescent="0.2">
      <c r="A48" s="562"/>
      <c r="B48" s="544" t="str">
        <f>IF('Sources of Funds'!D49=0,"",'Sources of Funds'!D49)</f>
        <v/>
      </c>
      <c r="C48" s="567"/>
      <c r="D48" s="568"/>
      <c r="E48" s="571"/>
      <c r="F48" s="572"/>
    </row>
    <row r="49" spans="1:6" ht="26.5" customHeight="1" x14ac:dyDescent="0.2">
      <c r="A49" s="499" t="s">
        <v>90</v>
      </c>
      <c r="B49" s="426">
        <f>'Sources of Funds'!D31</f>
        <v>0</v>
      </c>
      <c r="C49" s="549" t="s">
        <v>434</v>
      </c>
      <c r="D49" s="550"/>
      <c r="E49" s="551"/>
      <c r="F49" s="501"/>
    </row>
    <row r="50" spans="1:6" ht="12.65" customHeight="1" x14ac:dyDescent="0.2">
      <c r="A50" s="552" t="s">
        <v>697</v>
      </c>
      <c r="B50" s="553"/>
      <c r="C50" s="553"/>
      <c r="D50" s="553"/>
      <c r="E50" s="553"/>
      <c r="F50" s="554"/>
    </row>
    <row r="51" spans="1:6" ht="31.5" customHeight="1" x14ac:dyDescent="0.2">
      <c r="A51" s="499" t="s">
        <v>698</v>
      </c>
      <c r="B51" s="547">
        <f>IFERROR(B10/'Uses of Funds'!F5,0)</f>
        <v>0</v>
      </c>
      <c r="C51" s="555" t="s">
        <v>699</v>
      </c>
      <c r="D51" s="556"/>
      <c r="E51" s="545" t="str">
        <f>IF(B51&lt;=25000,"No","Yes")</f>
        <v>No</v>
      </c>
      <c r="F51" s="419"/>
    </row>
    <row r="52" spans="1:6" ht="28.5" customHeight="1" x14ac:dyDescent="0.2">
      <c r="A52" s="546" t="s">
        <v>700</v>
      </c>
      <c r="B52" s="547" t="str">
        <f>'Sources of Funds'!D22</f>
        <v/>
      </c>
      <c r="C52" s="557" t="s">
        <v>701</v>
      </c>
      <c r="D52" s="558"/>
      <c r="E52" s="545" t="str">
        <f>IF(B52&gt;(0.5*'Sources of Funds'!D24),"No","Yes")</f>
        <v>No</v>
      </c>
      <c r="F52" s="419"/>
    </row>
    <row r="53" spans="1:6" x14ac:dyDescent="0.25"/>
    <row r="54" spans="1:6" x14ac:dyDescent="0.25"/>
    <row r="55" spans="1:6" x14ac:dyDescent="0.25"/>
    <row r="56" spans="1:6" x14ac:dyDescent="0.25"/>
    <row r="57" spans="1:6" x14ac:dyDescent="0.25"/>
    <row r="58" spans="1:6" x14ac:dyDescent="0.25"/>
    <row r="59" spans="1:6" x14ac:dyDescent="0.25"/>
    <row r="60" spans="1:6" x14ac:dyDescent="0.25"/>
    <row r="61" spans="1:6" x14ac:dyDescent="0.25"/>
    <row r="74" x14ac:dyDescent="0.25"/>
    <row r="1048536" x14ac:dyDescent="0.25"/>
    <row r="1048537" x14ac:dyDescent="0.25"/>
    <row r="1048552" x14ac:dyDescent="0.25"/>
    <row r="1048553" x14ac:dyDescent="0.25"/>
  </sheetData>
  <sheetProtection algorithmName="SHA-512" hashValue="Q6OULelZoZ3dQcP9hFQ7p75Jq0J7DQsZ22eSJ1quw8C06sf43Cgzmj+azpk8pzZ+86S1hb8GAHPr7xmd7ml+fA==" saltValue="Hy48Sa0WRdvQ0J7B/XJEeQ==" spinCount="100000" sheet="1" formatCells="0" formatColumns="0" formatRows="0"/>
  <mergeCells count="59">
    <mergeCell ref="F16:F20"/>
    <mergeCell ref="F21:F22"/>
    <mergeCell ref="A23:A24"/>
    <mergeCell ref="B23:B24"/>
    <mergeCell ref="A30:F30"/>
    <mergeCell ref="A16:A20"/>
    <mergeCell ref="B16:B20"/>
    <mergeCell ref="E16:E20"/>
    <mergeCell ref="C20:D20"/>
    <mergeCell ref="A21:A22"/>
    <mergeCell ref="B21:B22"/>
    <mergeCell ref="C21:C22"/>
    <mergeCell ref="E21:E22"/>
    <mergeCell ref="A31:A33"/>
    <mergeCell ref="B31:B33"/>
    <mergeCell ref="E31:E33"/>
    <mergeCell ref="F31:F33"/>
    <mergeCell ref="C23:C28"/>
    <mergeCell ref="E23:E28"/>
    <mergeCell ref="F23:F28"/>
    <mergeCell ref="A25:A28"/>
    <mergeCell ref="B25:B28"/>
    <mergeCell ref="D25:D28"/>
    <mergeCell ref="A1:F1"/>
    <mergeCell ref="A2:F2"/>
    <mergeCell ref="A7:F7"/>
    <mergeCell ref="B4:C4"/>
    <mergeCell ref="D4:E4"/>
    <mergeCell ref="A8:F8"/>
    <mergeCell ref="A12:A15"/>
    <mergeCell ref="B12:B15"/>
    <mergeCell ref="E12:E15"/>
    <mergeCell ref="F9:F11"/>
    <mergeCell ref="C9:E10"/>
    <mergeCell ref="F12:F15"/>
    <mergeCell ref="F34:F37"/>
    <mergeCell ref="A39:A42"/>
    <mergeCell ref="B39:B42"/>
    <mergeCell ref="C39:C42"/>
    <mergeCell ref="E39:E42"/>
    <mergeCell ref="F39:F42"/>
    <mergeCell ref="D36:D37"/>
    <mergeCell ref="A34:A37"/>
    <mergeCell ref="B34:B37"/>
    <mergeCell ref="D34:D35"/>
    <mergeCell ref="E34:E37"/>
    <mergeCell ref="C49:E49"/>
    <mergeCell ref="A50:F50"/>
    <mergeCell ref="C51:D51"/>
    <mergeCell ref="C52:D52"/>
    <mergeCell ref="F43:F44"/>
    <mergeCell ref="A46:A48"/>
    <mergeCell ref="C46:D48"/>
    <mergeCell ref="E46:E48"/>
    <mergeCell ref="F46:F48"/>
    <mergeCell ref="A43:A44"/>
    <mergeCell ref="B43:B44"/>
    <mergeCell ref="D43:D44"/>
    <mergeCell ref="E43:E44"/>
  </mergeCells>
  <phoneticPr fontId="32" type="noConversion"/>
  <conditionalFormatting sqref="B10">
    <cfRule type="cellIs" dxfId="3" priority="2" operator="equal">
      <formula>FALSE</formula>
    </cfRule>
  </conditionalFormatting>
  <conditionalFormatting sqref="B46:B48">
    <cfRule type="cellIs" dxfId="2" priority="3" operator="lessThan">
      <formula>15</formula>
    </cfRule>
  </conditionalFormatting>
  <conditionalFormatting sqref="E11:E15 E21:E29 E31:E39 E43:E46 E51:E52">
    <cfRule type="containsText" dxfId="1" priority="4" operator="containsText" text="No">
      <formula>NOT(ISERROR(SEARCH("No",E11)))</formula>
    </cfRule>
  </conditionalFormatting>
  <conditionalFormatting sqref="E16">
    <cfRule type="containsText" dxfId="0" priority="1" operator="containsText" text="No">
      <formula>NOT(ISERROR(SEARCH("No",E16)))</formula>
    </cfRule>
  </conditionalFormatting>
  <printOptions horizontalCentered="1"/>
  <pageMargins left="0.7" right="0.7" top="0.75" bottom="0.75" header="0.3" footer="0.3"/>
  <pageSetup scale="58" orientation="landscape" errors="blank" horizontalDpi="300" verticalDpi="300" r:id="rId1"/>
  <headerFooter alignWithMargins="0">
    <oddFooter>&amp;L&amp;1#&amp;"Calibri"&amp;9&amp;K0000FFFHLBank San Francisco | Confidential</oddFooter>
  </headerFooter>
  <rowBreaks count="1" manualBreakCount="1">
    <brk id="25" max="6" man="1"/>
  </rowBreaks>
  <drawing r:id="rId2"/>
  <legacyDrawing r:id="rId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A06439C-1170-4208-8EFC-A139D0D63A7D}">
  <sheetPr>
    <pageSetUpPr autoPageBreaks="0"/>
  </sheetPr>
  <dimension ref="A1:L923"/>
  <sheetViews>
    <sheetView workbookViewId="0">
      <selection activeCell="M1" sqref="M1"/>
    </sheetView>
  </sheetViews>
  <sheetFormatPr defaultColWidth="0" defaultRowHeight="12.75" customHeight="1" zeroHeight="1" x14ac:dyDescent="0.25"/>
  <cols>
    <col min="1" max="1" width="13.453125" style="456" customWidth="1"/>
    <col min="2" max="2" width="8.81640625" style="441" customWidth="1"/>
    <col min="3" max="3" width="22.54296875" style="441" customWidth="1"/>
    <col min="4" max="7" width="15.1796875" style="441" customWidth="1"/>
    <col min="8" max="8" width="15.1796875" style="441" hidden="1" customWidth="1"/>
    <col min="9" max="9" width="14.453125" style="441" hidden="1" customWidth="1"/>
    <col min="10" max="10" width="16.81640625" style="441" hidden="1" customWidth="1"/>
    <col min="11" max="11" width="15.453125" style="441" hidden="1" customWidth="1"/>
    <col min="12" max="12" width="17.453125" style="441" hidden="1" customWidth="1"/>
    <col min="13" max="13" width="4" style="441" customWidth="1"/>
    <col min="14" max="16384" width="0" style="441" hidden="1"/>
  </cols>
  <sheetData>
    <row r="1" spans="1:12" ht="12.5" x14ac:dyDescent="0.25"/>
    <row r="2" spans="1:12" ht="12.5" x14ac:dyDescent="0.25"/>
    <row r="3" spans="1:12" ht="12.5" x14ac:dyDescent="0.25"/>
    <row r="4" spans="1:12" ht="12.5" x14ac:dyDescent="0.25"/>
    <row r="5" spans="1:12" ht="12.5" x14ac:dyDescent="0.25"/>
    <row r="6" spans="1:12" ht="13" x14ac:dyDescent="0.25">
      <c r="A6" s="894" t="s">
        <v>702</v>
      </c>
      <c r="B6" s="894"/>
      <c r="C6" s="894"/>
      <c r="D6" s="894"/>
      <c r="E6" s="894"/>
      <c r="F6" s="894"/>
      <c r="G6" s="894"/>
      <c r="H6" s="894"/>
      <c r="I6" s="894"/>
      <c r="J6" s="894"/>
      <c r="K6" s="894"/>
      <c r="L6" s="455"/>
    </row>
    <row r="7" spans="1:12" ht="13" x14ac:dyDescent="0.25">
      <c r="A7" s="894" t="s">
        <v>329</v>
      </c>
      <c r="B7" s="894"/>
      <c r="C7" s="894"/>
      <c r="D7" s="894"/>
      <c r="E7" s="894"/>
      <c r="F7" s="894"/>
      <c r="G7" s="894"/>
      <c r="H7" s="894"/>
      <c r="I7" s="894"/>
      <c r="J7" s="894"/>
      <c r="K7" s="894"/>
      <c r="L7" s="455"/>
    </row>
    <row r="8" spans="1:12" ht="12.5" x14ac:dyDescent="0.25"/>
    <row r="9" spans="1:12" ht="12.5" x14ac:dyDescent="0.25">
      <c r="A9" s="895" t="s">
        <v>538</v>
      </c>
      <c r="B9" s="895"/>
      <c r="C9" s="895"/>
      <c r="D9" s="895"/>
      <c r="E9" s="895"/>
      <c r="F9" s="895"/>
      <c r="G9" s="895"/>
      <c r="H9" s="895"/>
      <c r="I9" s="895"/>
      <c r="J9" s="895"/>
      <c r="K9" s="895"/>
      <c r="L9" s="456"/>
    </row>
    <row r="10" spans="1:12" ht="12.5" x14ac:dyDescent="0.25"/>
    <row r="11" spans="1:12" ht="13" x14ac:dyDescent="0.25">
      <c r="A11" s="442" t="s">
        <v>539</v>
      </c>
    </row>
    <row r="12" spans="1:12" ht="12.5" x14ac:dyDescent="0.25"/>
    <row r="13" spans="1:12" ht="39" customHeight="1" x14ac:dyDescent="0.25">
      <c r="A13" s="443" t="s">
        <v>330</v>
      </c>
      <c r="B13" s="443" t="s">
        <v>155</v>
      </c>
      <c r="C13" s="443" t="s">
        <v>331</v>
      </c>
      <c r="D13" s="444" t="s">
        <v>278</v>
      </c>
      <c r="E13" s="444" t="s">
        <v>332</v>
      </c>
      <c r="F13" s="444" t="s">
        <v>540</v>
      </c>
      <c r="G13" s="444" t="s">
        <v>280</v>
      </c>
      <c r="H13" s="444" t="s">
        <v>541</v>
      </c>
      <c r="I13" s="444" t="s">
        <v>542</v>
      </c>
      <c r="J13" s="444" t="s">
        <v>543</v>
      </c>
      <c r="K13" s="444" t="s">
        <v>544</v>
      </c>
      <c r="L13" s="445"/>
    </row>
    <row r="14" spans="1:12" ht="12.5" x14ac:dyDescent="0.25">
      <c r="A14" s="473" t="s">
        <v>704</v>
      </c>
      <c r="B14" s="474" t="s">
        <v>378</v>
      </c>
      <c r="C14" s="475" t="s">
        <v>621</v>
      </c>
      <c r="D14" s="476">
        <v>393.98235097719862</v>
      </c>
      <c r="E14" s="476">
        <v>407.7579576547231</v>
      </c>
      <c r="F14" s="476">
        <v>259.95947361156345</v>
      </c>
      <c r="G14" s="476">
        <v>362.29845561889243</v>
      </c>
      <c r="H14" s="477">
        <v>385.39885749185657</v>
      </c>
      <c r="I14" s="477">
        <v>398.87434201954392</v>
      </c>
      <c r="J14" s="477">
        <v>254.29586852198688</v>
      </c>
      <c r="K14" s="477">
        <v>354.40524307817583</v>
      </c>
      <c r="L14" s="446"/>
    </row>
    <row r="15" spans="1:12" ht="12.5" x14ac:dyDescent="0.25">
      <c r="A15" s="473" t="s">
        <v>705</v>
      </c>
      <c r="B15" s="474" t="s">
        <v>378</v>
      </c>
      <c r="C15" s="475" t="s">
        <v>621</v>
      </c>
      <c r="D15" s="476">
        <v>393.98235097719862</v>
      </c>
      <c r="E15" s="476">
        <v>407.7579576547231</v>
      </c>
      <c r="F15" s="476">
        <v>259.95947361156345</v>
      </c>
      <c r="G15" s="476">
        <v>362.29845561889243</v>
      </c>
      <c r="H15" s="477">
        <v>385.39885749185657</v>
      </c>
      <c r="I15" s="477">
        <v>398.87434201954392</v>
      </c>
      <c r="J15" s="477">
        <v>254.29586852198688</v>
      </c>
      <c r="K15" s="477">
        <v>354.40524307817583</v>
      </c>
      <c r="L15" s="446"/>
    </row>
    <row r="16" spans="1:12" ht="12.5" x14ac:dyDescent="0.25">
      <c r="A16" s="473" t="s">
        <v>706</v>
      </c>
      <c r="B16" s="474" t="s">
        <v>378</v>
      </c>
      <c r="C16" s="475" t="s">
        <v>621</v>
      </c>
      <c r="D16" s="476">
        <v>393.98235097719862</v>
      </c>
      <c r="E16" s="476">
        <v>407.7579576547231</v>
      </c>
      <c r="F16" s="476">
        <v>259.95947361156345</v>
      </c>
      <c r="G16" s="476">
        <v>362.29845561889243</v>
      </c>
      <c r="H16" s="477">
        <v>385.39885749185657</v>
      </c>
      <c r="I16" s="477">
        <v>398.87434201954392</v>
      </c>
      <c r="J16" s="477">
        <v>254.29586852198688</v>
      </c>
      <c r="K16" s="477">
        <v>354.40524307817583</v>
      </c>
      <c r="L16" s="446"/>
    </row>
    <row r="17" spans="1:12" ht="12.5" x14ac:dyDescent="0.25">
      <c r="A17" s="473" t="s">
        <v>707</v>
      </c>
      <c r="B17" s="474" t="s">
        <v>378</v>
      </c>
      <c r="C17" s="475" t="s">
        <v>622</v>
      </c>
      <c r="D17" s="476">
        <v>361.40928813559321</v>
      </c>
      <c r="E17" s="476">
        <v>374.0459765319427</v>
      </c>
      <c r="F17" s="476">
        <v>238.46694672750982</v>
      </c>
      <c r="G17" s="476">
        <v>332.34490482398957</v>
      </c>
      <c r="H17" s="477">
        <v>342.2715254237288</v>
      </c>
      <c r="I17" s="477">
        <v>354.23906127770539</v>
      </c>
      <c r="J17" s="477">
        <v>225.83936910039117</v>
      </c>
      <c r="K17" s="477">
        <v>314.7461929595828</v>
      </c>
      <c r="L17" s="446"/>
    </row>
    <row r="18" spans="1:12" ht="12.5" x14ac:dyDescent="0.25">
      <c r="A18" s="473" t="s">
        <v>708</v>
      </c>
      <c r="B18" s="474" t="s">
        <v>378</v>
      </c>
      <c r="C18" s="475" t="s">
        <v>623</v>
      </c>
      <c r="D18" s="476">
        <v>375.3792978142078</v>
      </c>
      <c r="E18" s="476">
        <v>388.5044480874318</v>
      </c>
      <c r="F18" s="476">
        <v>247.68471080601103</v>
      </c>
      <c r="G18" s="476">
        <v>345.1914521857924</v>
      </c>
      <c r="H18" s="477">
        <v>360.79551183970864</v>
      </c>
      <c r="I18" s="477">
        <v>373.4107395264117</v>
      </c>
      <c r="J18" s="477">
        <v>238.0619616757742</v>
      </c>
      <c r="K18" s="477">
        <v>331.78048816029144</v>
      </c>
      <c r="L18" s="446"/>
    </row>
    <row r="19" spans="1:12" ht="12.5" x14ac:dyDescent="0.25">
      <c r="A19" s="473" t="s">
        <v>709</v>
      </c>
      <c r="B19" s="474" t="s">
        <v>378</v>
      </c>
      <c r="C19" s="475" t="s">
        <v>623</v>
      </c>
      <c r="D19" s="476">
        <v>375.3792978142078</v>
      </c>
      <c r="E19" s="476">
        <v>388.5044480874318</v>
      </c>
      <c r="F19" s="476">
        <v>247.68471080601103</v>
      </c>
      <c r="G19" s="476">
        <v>345.1914521857924</v>
      </c>
      <c r="H19" s="477">
        <v>360.79551183970864</v>
      </c>
      <c r="I19" s="477">
        <v>373.4107395264117</v>
      </c>
      <c r="J19" s="477">
        <v>238.0619616757742</v>
      </c>
      <c r="K19" s="477">
        <v>331.78048816029144</v>
      </c>
      <c r="L19" s="446"/>
    </row>
    <row r="20" spans="1:12" ht="12.5" x14ac:dyDescent="0.25">
      <c r="A20" s="473" t="s">
        <v>710</v>
      </c>
      <c r="B20" s="474" t="s">
        <v>378</v>
      </c>
      <c r="C20" s="475" t="s">
        <v>624</v>
      </c>
      <c r="D20" s="476">
        <v>377.45497621225985</v>
      </c>
      <c r="E20" s="476">
        <v>390.65270265324807</v>
      </c>
      <c r="F20" s="476">
        <v>249.05429566788663</v>
      </c>
      <c r="G20" s="476">
        <v>347.10020539798722</v>
      </c>
      <c r="H20" s="477">
        <v>362.74416193961576</v>
      </c>
      <c r="I20" s="477">
        <v>375.42752424519682</v>
      </c>
      <c r="J20" s="477">
        <v>239.34773006861857</v>
      </c>
      <c r="K20" s="477">
        <v>333.57242863677953</v>
      </c>
      <c r="L20" s="446"/>
    </row>
    <row r="21" spans="1:12" ht="12.5" x14ac:dyDescent="0.25">
      <c r="A21" s="473" t="s">
        <v>711</v>
      </c>
      <c r="B21" s="474" t="s">
        <v>378</v>
      </c>
      <c r="C21" s="475" t="s">
        <v>625</v>
      </c>
      <c r="D21" s="476">
        <v>351.3264745916515</v>
      </c>
      <c r="E21" s="476">
        <v>363.61061705989107</v>
      </c>
      <c r="F21" s="476">
        <v>231.81405251814883</v>
      </c>
      <c r="G21" s="476">
        <v>323.07294691470048</v>
      </c>
      <c r="H21" s="477">
        <v>328.27259074410154</v>
      </c>
      <c r="I21" s="477">
        <v>339.75065335753169</v>
      </c>
      <c r="J21" s="477">
        <v>216.6025195780399</v>
      </c>
      <c r="K21" s="477">
        <v>301.87304673321228</v>
      </c>
      <c r="L21" s="446"/>
    </row>
    <row r="22" spans="1:12" ht="12.5" x14ac:dyDescent="0.25"/>
    <row r="23" spans="1:12" ht="12.75" customHeight="1" x14ac:dyDescent="0.25"/>
    <row r="24" spans="1:12" ht="12.75" customHeight="1" x14ac:dyDescent="0.25"/>
    <row r="25" spans="1:12" ht="12.75" customHeight="1" x14ac:dyDescent="0.25"/>
    <row r="26" spans="1:12" ht="12.75" customHeight="1" x14ac:dyDescent="0.25"/>
    <row r="27" spans="1:12" ht="12.75" customHeight="1" x14ac:dyDescent="0.25"/>
    <row r="28" spans="1:12" ht="12.75" customHeight="1" x14ac:dyDescent="0.25"/>
    <row r="29" spans="1:12" ht="12.75" customHeight="1" x14ac:dyDescent="0.25"/>
    <row r="30" spans="1:12" ht="12.75" customHeight="1" x14ac:dyDescent="0.25"/>
    <row r="31" spans="1:12" ht="12.75" customHeight="1" x14ac:dyDescent="0.25"/>
    <row r="32" spans="1:12" ht="12.75" customHeight="1" x14ac:dyDescent="0.25"/>
    <row r="33" ht="12.75" customHeight="1" x14ac:dyDescent="0.25"/>
    <row r="34" ht="12.75" customHeight="1" x14ac:dyDescent="0.25"/>
    <row r="35" ht="12.75" customHeight="1" x14ac:dyDescent="0.25"/>
    <row r="36" ht="12.75" customHeight="1" x14ac:dyDescent="0.25"/>
    <row r="37" ht="12.75" customHeight="1" x14ac:dyDescent="0.25"/>
    <row r="38" ht="12.75" customHeight="1" x14ac:dyDescent="0.25"/>
    <row r="39" ht="12.75" customHeight="1" x14ac:dyDescent="0.25"/>
    <row r="40" ht="12.75" customHeight="1" x14ac:dyDescent="0.25"/>
    <row r="41" ht="12.75" customHeight="1" x14ac:dyDescent="0.25"/>
    <row r="42" ht="12.75" customHeight="1" x14ac:dyDescent="0.25"/>
    <row r="43" ht="12.75" customHeight="1" x14ac:dyDescent="0.25"/>
    <row r="44" ht="12.75" customHeight="1" x14ac:dyDescent="0.25"/>
    <row r="45" ht="12.75" customHeight="1" x14ac:dyDescent="0.25"/>
    <row r="46" ht="12.75" customHeight="1" x14ac:dyDescent="0.25"/>
    <row r="47" ht="12.75" customHeight="1" x14ac:dyDescent="0.25"/>
    <row r="48" ht="12.75" customHeight="1" x14ac:dyDescent="0.25"/>
    <row r="49" ht="12.75" customHeight="1" x14ac:dyDescent="0.25"/>
    <row r="50" ht="12.75" customHeight="1" x14ac:dyDescent="0.25"/>
    <row r="51" ht="12.75" customHeight="1" x14ac:dyDescent="0.25"/>
    <row r="52" ht="12.75" customHeight="1" x14ac:dyDescent="0.25"/>
    <row r="53" ht="12.75" customHeight="1" x14ac:dyDescent="0.25"/>
    <row r="54" ht="12.75" customHeight="1" x14ac:dyDescent="0.25"/>
    <row r="55" ht="12.75" customHeight="1" x14ac:dyDescent="0.25"/>
    <row r="56" ht="12.75" customHeight="1" x14ac:dyDescent="0.25"/>
    <row r="57" ht="12.75" customHeight="1" x14ac:dyDescent="0.25"/>
    <row r="58" ht="12.75" customHeight="1" x14ac:dyDescent="0.25"/>
    <row r="59" ht="12.75" customHeight="1" x14ac:dyDescent="0.25"/>
    <row r="60" ht="12.75" customHeight="1" x14ac:dyDescent="0.25"/>
    <row r="61" ht="12.75" customHeight="1" x14ac:dyDescent="0.25"/>
    <row r="62" ht="12.75" customHeight="1" x14ac:dyDescent="0.25"/>
    <row r="63" ht="12.75" customHeight="1" x14ac:dyDescent="0.25"/>
    <row r="64" ht="12.75" customHeight="1" x14ac:dyDescent="0.25"/>
    <row r="65" ht="12.75" customHeight="1" x14ac:dyDescent="0.25"/>
    <row r="66" ht="12.75" customHeight="1" x14ac:dyDescent="0.25"/>
    <row r="67" ht="12.75" customHeight="1" x14ac:dyDescent="0.25"/>
    <row r="68" ht="12.75" customHeight="1" x14ac:dyDescent="0.25"/>
    <row r="69" ht="12.75" customHeight="1" x14ac:dyDescent="0.25"/>
    <row r="70" ht="12.75" customHeight="1" x14ac:dyDescent="0.25"/>
    <row r="71" ht="12.75" customHeight="1" x14ac:dyDescent="0.25"/>
    <row r="72" ht="12.75" customHeight="1" x14ac:dyDescent="0.25"/>
    <row r="73" ht="12.75" customHeight="1" x14ac:dyDescent="0.25"/>
    <row r="74" ht="12.75" customHeight="1" x14ac:dyDescent="0.25"/>
    <row r="75" ht="12.75" customHeight="1" x14ac:dyDescent="0.25"/>
    <row r="76" ht="12.75" customHeight="1" x14ac:dyDescent="0.25"/>
    <row r="77" ht="12.75" customHeight="1" x14ac:dyDescent="0.25"/>
    <row r="78" ht="12.75" customHeight="1" x14ac:dyDescent="0.25"/>
    <row r="79" ht="12.75" customHeight="1" x14ac:dyDescent="0.25"/>
    <row r="80" ht="12.75" customHeight="1" x14ac:dyDescent="0.25"/>
    <row r="81" ht="12.75" customHeight="1" x14ac:dyDescent="0.25"/>
    <row r="82" ht="12.75" customHeight="1" x14ac:dyDescent="0.25"/>
    <row r="83" ht="12.75" customHeight="1" x14ac:dyDescent="0.25"/>
    <row r="84" ht="12.75" customHeight="1" x14ac:dyDescent="0.25"/>
    <row r="85" ht="12.75" customHeight="1" x14ac:dyDescent="0.25"/>
    <row r="86" ht="12.75" customHeight="1" x14ac:dyDescent="0.25"/>
    <row r="87" ht="12.75" customHeight="1" x14ac:dyDescent="0.25"/>
    <row r="88" ht="12.75" customHeight="1" x14ac:dyDescent="0.25"/>
    <row r="89" ht="12.75" customHeight="1" x14ac:dyDescent="0.25"/>
    <row r="90" ht="12.75" customHeight="1" x14ac:dyDescent="0.25"/>
    <row r="91" ht="12.75" customHeight="1" x14ac:dyDescent="0.25"/>
    <row r="92" ht="12.75" customHeight="1" x14ac:dyDescent="0.25"/>
    <row r="93" ht="12.75" customHeight="1" x14ac:dyDescent="0.25"/>
    <row r="94" ht="12.75" customHeight="1" x14ac:dyDescent="0.25"/>
    <row r="95" ht="12.75" customHeight="1" x14ac:dyDescent="0.25"/>
    <row r="96" ht="12.75" customHeight="1" x14ac:dyDescent="0.25"/>
    <row r="97" ht="12.75" customHeight="1" x14ac:dyDescent="0.25"/>
    <row r="98" ht="12.75" customHeight="1" x14ac:dyDescent="0.25"/>
    <row r="99" ht="12.75" customHeight="1" x14ac:dyDescent="0.25"/>
    <row r="100" ht="12.75" customHeight="1" x14ac:dyDescent="0.25"/>
    <row r="101" ht="12.75" customHeight="1" x14ac:dyDescent="0.25"/>
    <row r="102" ht="12.75" customHeight="1" x14ac:dyDescent="0.25"/>
    <row r="103" ht="12.75" customHeight="1" x14ac:dyDescent="0.25"/>
    <row r="104" ht="12.75" customHeight="1" x14ac:dyDescent="0.25"/>
    <row r="105" ht="12.75" customHeight="1" x14ac:dyDescent="0.25"/>
    <row r="106" ht="12.75" customHeight="1" x14ac:dyDescent="0.25"/>
    <row r="107" ht="12.75" customHeight="1" x14ac:dyDescent="0.25"/>
    <row r="108" ht="12.75" customHeight="1" x14ac:dyDescent="0.25"/>
    <row r="109" ht="12.75" customHeight="1" x14ac:dyDescent="0.25"/>
    <row r="110" ht="12.75" customHeight="1" x14ac:dyDescent="0.25"/>
    <row r="111" ht="12.75" customHeight="1" x14ac:dyDescent="0.25"/>
    <row r="112" ht="12.75" customHeight="1" x14ac:dyDescent="0.25"/>
    <row r="113" ht="12.75" customHeight="1" x14ac:dyDescent="0.25"/>
    <row r="114" ht="12.75" customHeight="1" x14ac:dyDescent="0.25"/>
    <row r="115" ht="12.75" customHeight="1" x14ac:dyDescent="0.25"/>
    <row r="116" ht="12.75" customHeight="1" x14ac:dyDescent="0.25"/>
    <row r="117" ht="12.75" customHeight="1" x14ac:dyDescent="0.25"/>
    <row r="118" ht="12.75" customHeight="1" x14ac:dyDescent="0.25"/>
    <row r="119" ht="12.75" customHeight="1" x14ac:dyDescent="0.25"/>
    <row r="120" ht="12.75" customHeight="1" x14ac:dyDescent="0.25"/>
    <row r="121" ht="12.75" customHeight="1" x14ac:dyDescent="0.25"/>
    <row r="122" ht="12.75" customHeight="1" x14ac:dyDescent="0.25"/>
    <row r="123" ht="12.75" customHeight="1" x14ac:dyDescent="0.25"/>
    <row r="124" ht="12.75" customHeight="1" x14ac:dyDescent="0.25"/>
    <row r="125" ht="12.75" customHeight="1" x14ac:dyDescent="0.25"/>
    <row r="126" ht="12.75" customHeight="1" x14ac:dyDescent="0.25"/>
    <row r="127" ht="12.75" customHeight="1" x14ac:dyDescent="0.25"/>
    <row r="128" ht="12.75" customHeight="1" x14ac:dyDescent="0.25"/>
    <row r="129" ht="12.75" customHeight="1" x14ac:dyDescent="0.25"/>
    <row r="130" ht="12.75" customHeight="1" x14ac:dyDescent="0.25"/>
    <row r="131" ht="12.75" customHeight="1" x14ac:dyDescent="0.25"/>
    <row r="132" ht="12.75" customHeight="1" x14ac:dyDescent="0.25"/>
    <row r="133" ht="12.75" customHeight="1" x14ac:dyDescent="0.25"/>
    <row r="134" ht="12.75" customHeight="1" x14ac:dyDescent="0.25"/>
    <row r="135" ht="12.75" customHeight="1" x14ac:dyDescent="0.25"/>
    <row r="136" ht="12.75" customHeight="1" x14ac:dyDescent="0.25"/>
    <row r="137" ht="12.75" customHeight="1" x14ac:dyDescent="0.25"/>
    <row r="138" ht="12.75" customHeight="1" x14ac:dyDescent="0.25"/>
    <row r="139" ht="12.75" customHeight="1" x14ac:dyDescent="0.25"/>
    <row r="140" ht="12.75" customHeight="1" x14ac:dyDescent="0.25"/>
    <row r="141" ht="12.75" customHeight="1" x14ac:dyDescent="0.25"/>
    <row r="142" ht="12.75" customHeight="1" x14ac:dyDescent="0.25"/>
    <row r="143" ht="12.75" customHeight="1" x14ac:dyDescent="0.25"/>
    <row r="144" ht="12.75" customHeight="1" x14ac:dyDescent="0.25"/>
    <row r="145" ht="12.75" customHeight="1" x14ac:dyDescent="0.25"/>
    <row r="146" ht="12.75" customHeight="1" x14ac:dyDescent="0.25"/>
    <row r="147" ht="12.75" customHeight="1" x14ac:dyDescent="0.25"/>
    <row r="148" ht="12.75" customHeight="1" x14ac:dyDescent="0.25"/>
    <row r="149" ht="12.75" customHeight="1" x14ac:dyDescent="0.25"/>
    <row r="150" ht="12.75" customHeight="1" x14ac:dyDescent="0.25"/>
    <row r="151" ht="12.75" customHeight="1" x14ac:dyDescent="0.25"/>
    <row r="152" ht="12.75" customHeight="1" x14ac:dyDescent="0.25"/>
    <row r="153" ht="12.75" customHeight="1" x14ac:dyDescent="0.25"/>
    <row r="154" ht="12.75" customHeight="1" x14ac:dyDescent="0.25"/>
    <row r="155" ht="12.75" customHeight="1" x14ac:dyDescent="0.25"/>
    <row r="156" ht="12.75" customHeight="1" x14ac:dyDescent="0.25"/>
    <row r="157" ht="12.75" customHeight="1" x14ac:dyDescent="0.25"/>
    <row r="158" ht="12.75" customHeight="1" x14ac:dyDescent="0.25"/>
    <row r="159" ht="12.75" customHeight="1" x14ac:dyDescent="0.25"/>
    <row r="160" ht="12.75" customHeight="1" x14ac:dyDescent="0.25"/>
    <row r="161" ht="12.75" customHeight="1" x14ac:dyDescent="0.25"/>
    <row r="162" ht="12.75" customHeight="1" x14ac:dyDescent="0.25"/>
    <row r="163" ht="12.75" customHeight="1" x14ac:dyDescent="0.25"/>
    <row r="164" ht="12.75" customHeight="1" x14ac:dyDescent="0.25"/>
    <row r="165" ht="12.75" customHeight="1" x14ac:dyDescent="0.25"/>
    <row r="166" ht="12.75" customHeight="1" x14ac:dyDescent="0.25"/>
    <row r="167" ht="12.75" customHeight="1" x14ac:dyDescent="0.25"/>
    <row r="168" ht="12.75" customHeight="1" x14ac:dyDescent="0.25"/>
    <row r="169" ht="12.75" customHeight="1" x14ac:dyDescent="0.25"/>
    <row r="170" ht="12.75" customHeight="1" x14ac:dyDescent="0.25"/>
    <row r="171" ht="12.75" customHeight="1" x14ac:dyDescent="0.25"/>
    <row r="172" ht="12.75" customHeight="1" x14ac:dyDescent="0.25"/>
    <row r="173" ht="12.75" customHeight="1" x14ac:dyDescent="0.25"/>
    <row r="174" ht="12.75" customHeight="1" x14ac:dyDescent="0.25"/>
    <row r="175" ht="12.75" customHeight="1" x14ac:dyDescent="0.25"/>
    <row r="176" ht="12.75" customHeight="1" x14ac:dyDescent="0.25"/>
    <row r="177" ht="12.75" customHeight="1" x14ac:dyDescent="0.25"/>
    <row r="178" ht="12.75" customHeight="1" x14ac:dyDescent="0.25"/>
    <row r="179" ht="12.75" customHeight="1" x14ac:dyDescent="0.25"/>
    <row r="180" ht="12.75" customHeight="1" x14ac:dyDescent="0.25"/>
    <row r="181" ht="12.75" customHeight="1" x14ac:dyDescent="0.25"/>
    <row r="182" ht="12.75" customHeight="1" x14ac:dyDescent="0.25"/>
    <row r="183" ht="12.75" customHeight="1" x14ac:dyDescent="0.25"/>
    <row r="184" ht="12.75" customHeight="1" x14ac:dyDescent="0.25"/>
    <row r="185" ht="12.75" customHeight="1" x14ac:dyDescent="0.25"/>
    <row r="186" ht="12.75" customHeight="1" x14ac:dyDescent="0.25"/>
    <row r="187" ht="12.75" customHeight="1" x14ac:dyDescent="0.25"/>
    <row r="188" ht="12.75" customHeight="1" x14ac:dyDescent="0.25"/>
    <row r="189" ht="12.75" customHeight="1" x14ac:dyDescent="0.25"/>
    <row r="190" ht="12.75" customHeight="1" x14ac:dyDescent="0.25"/>
    <row r="191" ht="12.75" customHeight="1" x14ac:dyDescent="0.25"/>
    <row r="192" ht="12.75" customHeight="1" x14ac:dyDescent="0.25"/>
    <row r="193" ht="12.75" customHeight="1" x14ac:dyDescent="0.25"/>
    <row r="194" ht="12.75" customHeight="1" x14ac:dyDescent="0.25"/>
    <row r="195" ht="12.75" customHeight="1" x14ac:dyDescent="0.25"/>
    <row r="196" ht="12.75" customHeight="1" x14ac:dyDescent="0.25"/>
    <row r="197" ht="12.75" customHeight="1" x14ac:dyDescent="0.25"/>
    <row r="198" ht="12.75" customHeight="1" x14ac:dyDescent="0.25"/>
    <row r="199" ht="12.75" customHeight="1" x14ac:dyDescent="0.25"/>
    <row r="200" ht="12.75" customHeight="1" x14ac:dyDescent="0.25"/>
    <row r="201" ht="12.75" customHeight="1" x14ac:dyDescent="0.25"/>
    <row r="202" ht="12.75" customHeight="1" x14ac:dyDescent="0.25"/>
    <row r="203" ht="12.75" customHeight="1" x14ac:dyDescent="0.25"/>
    <row r="204" ht="12.75" customHeight="1" x14ac:dyDescent="0.25"/>
    <row r="205" ht="12.75" customHeight="1" x14ac:dyDescent="0.25"/>
    <row r="206" ht="12.75" customHeight="1" x14ac:dyDescent="0.25"/>
    <row r="207" ht="12.75" customHeight="1" x14ac:dyDescent="0.25"/>
    <row r="208" ht="12.75" customHeight="1" x14ac:dyDescent="0.25"/>
    <row r="209" ht="12.75" customHeight="1" x14ac:dyDescent="0.25"/>
    <row r="210" ht="12.75" customHeight="1" x14ac:dyDescent="0.25"/>
    <row r="211" ht="12.75" customHeight="1" x14ac:dyDescent="0.25"/>
    <row r="212" ht="12.75" customHeight="1" x14ac:dyDescent="0.25"/>
    <row r="213" ht="12.75" customHeight="1" x14ac:dyDescent="0.25"/>
    <row r="214" ht="12.75" customHeight="1" x14ac:dyDescent="0.25"/>
    <row r="215" ht="12.75" customHeight="1" x14ac:dyDescent="0.25"/>
    <row r="216" ht="12.75" customHeight="1" x14ac:dyDescent="0.25"/>
    <row r="217" ht="12.75" customHeight="1" x14ac:dyDescent="0.25"/>
    <row r="218" ht="12.75" customHeight="1" x14ac:dyDescent="0.25"/>
    <row r="219" ht="12.75" customHeight="1" x14ac:dyDescent="0.25"/>
    <row r="220" ht="12.75" customHeight="1" x14ac:dyDescent="0.25"/>
    <row r="221" ht="12.75" customHeight="1" x14ac:dyDescent="0.25"/>
    <row r="222" ht="12.75" customHeight="1" x14ac:dyDescent="0.25"/>
    <row r="223" ht="12.75" customHeight="1" x14ac:dyDescent="0.25"/>
    <row r="224" ht="12.75" customHeight="1" x14ac:dyDescent="0.25"/>
    <row r="225" ht="12.75" customHeight="1" x14ac:dyDescent="0.25"/>
    <row r="226" ht="12.75" customHeight="1" x14ac:dyDescent="0.25"/>
    <row r="227" ht="12.75" customHeight="1" x14ac:dyDescent="0.25"/>
    <row r="228" ht="12.75" customHeight="1" x14ac:dyDescent="0.25"/>
    <row r="229" ht="12.75" customHeight="1" x14ac:dyDescent="0.25"/>
    <row r="230" ht="12.75" customHeight="1" x14ac:dyDescent="0.25"/>
    <row r="231" ht="12.75" customHeight="1" x14ac:dyDescent="0.25"/>
    <row r="232" ht="12.75" customHeight="1" x14ac:dyDescent="0.25"/>
    <row r="233" ht="12.75" customHeight="1" x14ac:dyDescent="0.25"/>
    <row r="234" ht="12.75" customHeight="1" x14ac:dyDescent="0.25"/>
    <row r="235" ht="12.75" customHeight="1" x14ac:dyDescent="0.25"/>
    <row r="236" ht="12.75" customHeight="1" x14ac:dyDescent="0.25"/>
    <row r="237" ht="12.75" customHeight="1" x14ac:dyDescent="0.25"/>
    <row r="238" ht="12.75" customHeight="1" x14ac:dyDescent="0.25"/>
    <row r="239" ht="12.75" customHeight="1" x14ac:dyDescent="0.25"/>
    <row r="240" ht="12.75" customHeight="1" x14ac:dyDescent="0.25"/>
    <row r="241" ht="12.75" customHeight="1" x14ac:dyDescent="0.25"/>
    <row r="242" ht="12.75" customHeight="1" x14ac:dyDescent="0.25"/>
    <row r="243" ht="12.75" customHeight="1" x14ac:dyDescent="0.25"/>
    <row r="244" ht="12.75" customHeight="1" x14ac:dyDescent="0.25"/>
    <row r="245" ht="12.75" customHeight="1" x14ac:dyDescent="0.25"/>
    <row r="246" ht="12.75" customHeight="1" x14ac:dyDescent="0.25"/>
    <row r="247" ht="12.75" customHeight="1" x14ac:dyDescent="0.25"/>
    <row r="248" ht="12.75" customHeight="1" x14ac:dyDescent="0.25"/>
    <row r="249" ht="12.75" customHeight="1" x14ac:dyDescent="0.25"/>
    <row r="250" ht="12.75" customHeight="1" x14ac:dyDescent="0.25"/>
    <row r="251" ht="12.75" customHeight="1" x14ac:dyDescent="0.25"/>
    <row r="252" ht="12.75" customHeight="1" x14ac:dyDescent="0.25"/>
    <row r="253" ht="12.75" customHeight="1" x14ac:dyDescent="0.25"/>
    <row r="254" ht="12.75" customHeight="1" x14ac:dyDescent="0.25"/>
    <row r="255" ht="12.75" customHeight="1" x14ac:dyDescent="0.25"/>
    <row r="256" ht="12.75" customHeight="1" x14ac:dyDescent="0.25"/>
    <row r="257" ht="12.75" customHeight="1" x14ac:dyDescent="0.25"/>
    <row r="258" ht="12.75" customHeight="1" x14ac:dyDescent="0.25"/>
    <row r="259" ht="12.75" customHeight="1" x14ac:dyDescent="0.25"/>
    <row r="260" ht="12.75" customHeight="1" x14ac:dyDescent="0.25"/>
    <row r="261" ht="12.75" customHeight="1" x14ac:dyDescent="0.25"/>
    <row r="262" ht="12.75" customHeight="1" x14ac:dyDescent="0.25"/>
    <row r="263" ht="12.75" customHeight="1" x14ac:dyDescent="0.25"/>
    <row r="264" ht="12.75" customHeight="1" x14ac:dyDescent="0.25"/>
    <row r="265" ht="12.75" customHeight="1" x14ac:dyDescent="0.25"/>
    <row r="266" ht="12.75" customHeight="1" x14ac:dyDescent="0.25"/>
    <row r="267" ht="12.75" customHeight="1" x14ac:dyDescent="0.25"/>
    <row r="268" ht="12.75" customHeight="1" x14ac:dyDescent="0.25"/>
    <row r="269" ht="12.75" customHeight="1" x14ac:dyDescent="0.25"/>
    <row r="270" ht="12.75" customHeight="1" x14ac:dyDescent="0.25"/>
    <row r="271" ht="12.75" customHeight="1" x14ac:dyDescent="0.25"/>
    <row r="272" ht="12.75" customHeight="1" x14ac:dyDescent="0.25"/>
    <row r="273" ht="12.75" customHeight="1" x14ac:dyDescent="0.25"/>
    <row r="274" ht="12.75" customHeight="1" x14ac:dyDescent="0.25"/>
    <row r="275" ht="12.75" customHeight="1" x14ac:dyDescent="0.25"/>
    <row r="276" ht="12.75" customHeight="1" x14ac:dyDescent="0.25"/>
    <row r="277" ht="12.75" customHeight="1" x14ac:dyDescent="0.25"/>
    <row r="278" ht="12.75" customHeight="1" x14ac:dyDescent="0.25"/>
    <row r="279" ht="12.75" customHeight="1" x14ac:dyDescent="0.25"/>
    <row r="280" ht="12.75" customHeight="1" x14ac:dyDescent="0.25"/>
    <row r="281" ht="12.75" customHeight="1" x14ac:dyDescent="0.25"/>
    <row r="282" ht="12.75" customHeight="1" x14ac:dyDescent="0.25"/>
    <row r="283" ht="12.75" customHeight="1" x14ac:dyDescent="0.25"/>
    <row r="284" ht="12.75" customHeight="1" x14ac:dyDescent="0.25"/>
    <row r="285" ht="12.75" customHeight="1" x14ac:dyDescent="0.25"/>
    <row r="286" ht="12.75" customHeight="1" x14ac:dyDescent="0.25"/>
    <row r="287" ht="12.75" customHeight="1" x14ac:dyDescent="0.25"/>
    <row r="288" ht="12.75" customHeight="1" x14ac:dyDescent="0.25"/>
    <row r="289" ht="12.75" customHeight="1" x14ac:dyDescent="0.25"/>
    <row r="290" ht="12.75" customHeight="1" x14ac:dyDescent="0.25"/>
    <row r="291" ht="12.75" customHeight="1" x14ac:dyDescent="0.25"/>
    <row r="292" ht="12.75" customHeight="1" x14ac:dyDescent="0.25"/>
    <row r="293" ht="12.75" customHeight="1" x14ac:dyDescent="0.25"/>
    <row r="294" ht="12.75" customHeight="1" x14ac:dyDescent="0.25"/>
    <row r="295" ht="12.75" customHeight="1" x14ac:dyDescent="0.25"/>
    <row r="296" ht="12.75" customHeight="1" x14ac:dyDescent="0.25"/>
    <row r="297" ht="12.75" customHeight="1" x14ac:dyDescent="0.25"/>
    <row r="298" ht="12.75" customHeight="1" x14ac:dyDescent="0.25"/>
    <row r="299" ht="12.75" customHeight="1" x14ac:dyDescent="0.25"/>
    <row r="300" ht="12.75" customHeight="1" x14ac:dyDescent="0.25"/>
    <row r="301" ht="12.75" customHeight="1" x14ac:dyDescent="0.25"/>
    <row r="302" ht="12.75" customHeight="1" x14ac:dyDescent="0.25"/>
    <row r="303" ht="12.75" customHeight="1" x14ac:dyDescent="0.25"/>
    <row r="304" ht="12.75" customHeight="1" x14ac:dyDescent="0.25"/>
    <row r="305" ht="12.75" customHeight="1" x14ac:dyDescent="0.25"/>
    <row r="306" ht="12.75" customHeight="1" x14ac:dyDescent="0.25"/>
    <row r="307" ht="12.75" customHeight="1" x14ac:dyDescent="0.25"/>
    <row r="308" ht="12.75" customHeight="1" x14ac:dyDescent="0.25"/>
    <row r="309" ht="12.75" customHeight="1" x14ac:dyDescent="0.25"/>
    <row r="310" ht="12.75" customHeight="1" x14ac:dyDescent="0.25"/>
    <row r="311" ht="12.75" customHeight="1" x14ac:dyDescent="0.25"/>
    <row r="312" ht="12.75" customHeight="1" x14ac:dyDescent="0.25"/>
    <row r="313" ht="12.75" customHeight="1" x14ac:dyDescent="0.25"/>
    <row r="314" ht="12.75" customHeight="1" x14ac:dyDescent="0.25"/>
    <row r="315" ht="12.75" customHeight="1" x14ac:dyDescent="0.25"/>
    <row r="316" ht="12.75" customHeight="1" x14ac:dyDescent="0.25"/>
    <row r="317" ht="12.75" customHeight="1" x14ac:dyDescent="0.25"/>
    <row r="318" ht="12.75" customHeight="1" x14ac:dyDescent="0.25"/>
    <row r="319" ht="12.75" customHeight="1" x14ac:dyDescent="0.25"/>
    <row r="320" ht="12.75" customHeight="1" x14ac:dyDescent="0.25"/>
    <row r="321" ht="12.75" customHeight="1" x14ac:dyDescent="0.25"/>
    <row r="322" ht="12.75" customHeight="1" x14ac:dyDescent="0.25"/>
    <row r="323" ht="12.75" customHeight="1" x14ac:dyDescent="0.25"/>
    <row r="324" ht="12.75" customHeight="1" x14ac:dyDescent="0.25"/>
    <row r="325" ht="12.75" customHeight="1" x14ac:dyDescent="0.25"/>
    <row r="326" ht="12.75" customHeight="1" x14ac:dyDescent="0.25"/>
    <row r="327" ht="12.75" customHeight="1" x14ac:dyDescent="0.25"/>
    <row r="328" ht="12.75" customHeight="1" x14ac:dyDescent="0.25"/>
    <row r="329" ht="12.75" customHeight="1" x14ac:dyDescent="0.25"/>
    <row r="330" ht="12.75" customHeight="1" x14ac:dyDescent="0.25"/>
    <row r="331" ht="12.75" customHeight="1" x14ac:dyDescent="0.25"/>
    <row r="332" ht="12.75" customHeight="1" x14ac:dyDescent="0.25"/>
    <row r="333" ht="12.75" customHeight="1" x14ac:dyDescent="0.25"/>
    <row r="334" ht="12.75" customHeight="1" x14ac:dyDescent="0.25"/>
    <row r="335" ht="12.75" customHeight="1" x14ac:dyDescent="0.25"/>
    <row r="336" ht="12.75" customHeight="1" x14ac:dyDescent="0.25"/>
    <row r="337" ht="12.75" customHeight="1" x14ac:dyDescent="0.25"/>
    <row r="338" ht="12.75" customHeight="1" x14ac:dyDescent="0.25"/>
    <row r="339" ht="12.75" customHeight="1" x14ac:dyDescent="0.25"/>
    <row r="340" ht="12.75" customHeight="1" x14ac:dyDescent="0.25"/>
    <row r="341" ht="12.75" customHeight="1" x14ac:dyDescent="0.25"/>
    <row r="342" ht="12.75" customHeight="1" x14ac:dyDescent="0.25"/>
    <row r="343" ht="12.75" customHeight="1" x14ac:dyDescent="0.25"/>
    <row r="344" ht="12.75" customHeight="1" x14ac:dyDescent="0.25"/>
    <row r="345" ht="12.75" customHeight="1" x14ac:dyDescent="0.25"/>
    <row r="346" ht="12.75" customHeight="1" x14ac:dyDescent="0.25"/>
    <row r="347" ht="12.75" customHeight="1" x14ac:dyDescent="0.25"/>
    <row r="348" ht="12.75" customHeight="1" x14ac:dyDescent="0.25"/>
    <row r="349" ht="12.75" customHeight="1" x14ac:dyDescent="0.25"/>
    <row r="350" ht="12.75" customHeight="1" x14ac:dyDescent="0.25"/>
    <row r="351" ht="12.75" customHeight="1" x14ac:dyDescent="0.25"/>
    <row r="352" ht="12.75" customHeight="1" x14ac:dyDescent="0.25"/>
    <row r="353" ht="12.75" customHeight="1" x14ac:dyDescent="0.25"/>
    <row r="354" ht="12.75" customHeight="1" x14ac:dyDescent="0.25"/>
    <row r="355" ht="12.75" customHeight="1" x14ac:dyDescent="0.25"/>
    <row r="356" ht="12.75" customHeight="1" x14ac:dyDescent="0.25"/>
    <row r="357" ht="12.75" customHeight="1" x14ac:dyDescent="0.25"/>
    <row r="358" ht="12.75" customHeight="1" x14ac:dyDescent="0.25"/>
    <row r="359" ht="12.75" customHeight="1" x14ac:dyDescent="0.25"/>
    <row r="360" ht="12.75" customHeight="1" x14ac:dyDescent="0.25"/>
    <row r="361" ht="12.75" customHeight="1" x14ac:dyDescent="0.25"/>
    <row r="362" ht="12.75" customHeight="1" x14ac:dyDescent="0.25"/>
    <row r="363" ht="12.75" customHeight="1" x14ac:dyDescent="0.25"/>
    <row r="364" ht="12.75" customHeight="1" x14ac:dyDescent="0.25"/>
    <row r="365" ht="12.75" customHeight="1" x14ac:dyDescent="0.25"/>
    <row r="366" ht="12.75" customHeight="1" x14ac:dyDescent="0.25"/>
    <row r="367" ht="12.75" customHeight="1" x14ac:dyDescent="0.25"/>
    <row r="368" ht="12.75" customHeight="1" x14ac:dyDescent="0.25"/>
    <row r="369" ht="12.75" customHeight="1" x14ac:dyDescent="0.25"/>
    <row r="370" ht="12.75" customHeight="1" x14ac:dyDescent="0.25"/>
    <row r="371" ht="12.75" customHeight="1" x14ac:dyDescent="0.25"/>
    <row r="372" ht="12.75" customHeight="1" x14ac:dyDescent="0.25"/>
    <row r="373" ht="12.75" customHeight="1" x14ac:dyDescent="0.25"/>
    <row r="374" ht="12.75" customHeight="1" x14ac:dyDescent="0.25"/>
    <row r="375" ht="12.75" customHeight="1" x14ac:dyDescent="0.25"/>
    <row r="376" ht="12.75" customHeight="1" x14ac:dyDescent="0.25"/>
    <row r="377" ht="12.75" customHeight="1" x14ac:dyDescent="0.25"/>
    <row r="378" ht="12.75" customHeight="1" x14ac:dyDescent="0.25"/>
    <row r="379" ht="12.75" customHeight="1" x14ac:dyDescent="0.25"/>
    <row r="380" ht="12.75" customHeight="1" x14ac:dyDescent="0.25"/>
    <row r="381" ht="12.75" customHeight="1" x14ac:dyDescent="0.25"/>
    <row r="382" ht="12.75" customHeight="1" x14ac:dyDescent="0.25"/>
    <row r="383" ht="12.75" customHeight="1" x14ac:dyDescent="0.25"/>
    <row r="384" ht="12.75" customHeight="1" x14ac:dyDescent="0.25"/>
    <row r="385" ht="12.75" customHeight="1" x14ac:dyDescent="0.25"/>
    <row r="386" ht="12.75" customHeight="1" x14ac:dyDescent="0.25"/>
    <row r="387" ht="12.75" customHeight="1" x14ac:dyDescent="0.25"/>
    <row r="388" ht="12.75" customHeight="1" x14ac:dyDescent="0.25"/>
    <row r="389" ht="12.75" customHeight="1" x14ac:dyDescent="0.25"/>
    <row r="390" ht="12.75" customHeight="1" x14ac:dyDescent="0.25"/>
    <row r="391" ht="12.75" customHeight="1" x14ac:dyDescent="0.25"/>
    <row r="392" ht="12.75" customHeight="1" x14ac:dyDescent="0.25"/>
    <row r="393" ht="12.75" customHeight="1" x14ac:dyDescent="0.25"/>
    <row r="394" ht="12.75" customHeight="1" x14ac:dyDescent="0.25"/>
    <row r="395" ht="12.75" customHeight="1" x14ac:dyDescent="0.25"/>
    <row r="396" ht="12.75" customHeight="1" x14ac:dyDescent="0.25"/>
    <row r="397" ht="12.75" customHeight="1" x14ac:dyDescent="0.25"/>
    <row r="398" ht="12.75" customHeight="1" x14ac:dyDescent="0.25"/>
    <row r="399" ht="12.75" customHeight="1" x14ac:dyDescent="0.25"/>
    <row r="400" ht="12.75" customHeight="1" x14ac:dyDescent="0.25"/>
    <row r="401" ht="12.75" customHeight="1" x14ac:dyDescent="0.25"/>
    <row r="402" ht="12.75" customHeight="1" x14ac:dyDescent="0.25"/>
    <row r="403" ht="12.75" customHeight="1" x14ac:dyDescent="0.25"/>
    <row r="404" ht="12.75" customHeight="1" x14ac:dyDescent="0.25"/>
    <row r="405" ht="12.75" customHeight="1" x14ac:dyDescent="0.25"/>
    <row r="406" ht="12.75" customHeight="1" x14ac:dyDescent="0.25"/>
    <row r="407" ht="12.75" customHeight="1" x14ac:dyDescent="0.25"/>
    <row r="408" ht="12.75" customHeight="1" x14ac:dyDescent="0.25"/>
    <row r="409" ht="12.75" customHeight="1" x14ac:dyDescent="0.25"/>
    <row r="410" ht="12.75" customHeight="1" x14ac:dyDescent="0.25"/>
    <row r="411" ht="12.75" customHeight="1" x14ac:dyDescent="0.25"/>
    <row r="412" ht="12.75" customHeight="1" x14ac:dyDescent="0.25"/>
    <row r="413" ht="12.75" customHeight="1" x14ac:dyDescent="0.25"/>
    <row r="414" ht="12.75" customHeight="1" x14ac:dyDescent="0.25"/>
    <row r="415" ht="12.75" customHeight="1" x14ac:dyDescent="0.25"/>
    <row r="416" ht="12.75" customHeight="1" x14ac:dyDescent="0.25"/>
    <row r="417" ht="12.75" customHeight="1" x14ac:dyDescent="0.25"/>
    <row r="418" ht="12.75" customHeight="1" x14ac:dyDescent="0.25"/>
    <row r="419" ht="12.75" customHeight="1" x14ac:dyDescent="0.25"/>
    <row r="420" ht="12.75" customHeight="1" x14ac:dyDescent="0.25"/>
    <row r="421" ht="12.75" customHeight="1" x14ac:dyDescent="0.25"/>
    <row r="422" ht="12.75" customHeight="1" x14ac:dyDescent="0.25"/>
    <row r="423" ht="12.75" customHeight="1" x14ac:dyDescent="0.25"/>
    <row r="424" ht="12.75" customHeight="1" x14ac:dyDescent="0.25"/>
    <row r="425" ht="12.75" customHeight="1" x14ac:dyDescent="0.25"/>
    <row r="426" ht="12.75" customHeight="1" x14ac:dyDescent="0.25"/>
    <row r="427" ht="12.75" customHeight="1" x14ac:dyDescent="0.25"/>
    <row r="428" ht="12.75" customHeight="1" x14ac:dyDescent="0.25"/>
    <row r="429" ht="12.75" customHeight="1" x14ac:dyDescent="0.25"/>
    <row r="430" ht="12.75" customHeight="1" x14ac:dyDescent="0.25"/>
    <row r="431" ht="12.75" customHeight="1" x14ac:dyDescent="0.25"/>
    <row r="432" ht="12.75" customHeight="1" x14ac:dyDescent="0.25"/>
    <row r="433" ht="12.75" customHeight="1" x14ac:dyDescent="0.25"/>
    <row r="434" ht="12.75" customHeight="1" x14ac:dyDescent="0.25"/>
    <row r="435" ht="12.75" customHeight="1" x14ac:dyDescent="0.25"/>
    <row r="436" ht="12.75" customHeight="1" x14ac:dyDescent="0.25"/>
    <row r="437" ht="12.75" customHeight="1" x14ac:dyDescent="0.25"/>
    <row r="438" ht="12.75" customHeight="1" x14ac:dyDescent="0.25"/>
    <row r="439" ht="12.75" customHeight="1" x14ac:dyDescent="0.25"/>
    <row r="440" ht="12.75" customHeight="1" x14ac:dyDescent="0.25"/>
    <row r="441" ht="12.75" customHeight="1" x14ac:dyDescent="0.25"/>
    <row r="442" ht="12.75" customHeight="1" x14ac:dyDescent="0.25"/>
    <row r="443" ht="12.75" customHeight="1" x14ac:dyDescent="0.25"/>
    <row r="444" ht="12.75" customHeight="1" x14ac:dyDescent="0.25"/>
    <row r="445" ht="12.75" customHeight="1" x14ac:dyDescent="0.25"/>
    <row r="446" ht="12.75" customHeight="1" x14ac:dyDescent="0.25"/>
    <row r="447" ht="12.75" customHeight="1" x14ac:dyDescent="0.25"/>
    <row r="448" ht="12.75" customHeight="1" x14ac:dyDescent="0.25"/>
    <row r="449" ht="12.75" customHeight="1" x14ac:dyDescent="0.25"/>
    <row r="450" ht="12.75" customHeight="1" x14ac:dyDescent="0.25"/>
    <row r="451" ht="12.75" customHeight="1" x14ac:dyDescent="0.25"/>
    <row r="452" ht="12.75" customHeight="1" x14ac:dyDescent="0.25"/>
    <row r="453" ht="12.75" customHeight="1" x14ac:dyDescent="0.25"/>
    <row r="454" ht="12.75" customHeight="1" x14ac:dyDescent="0.25"/>
    <row r="455" ht="12.75" customHeight="1" x14ac:dyDescent="0.25"/>
    <row r="456" ht="12.75" customHeight="1" x14ac:dyDescent="0.25"/>
    <row r="457" ht="12.75" customHeight="1" x14ac:dyDescent="0.25"/>
    <row r="458" ht="12.75" customHeight="1" x14ac:dyDescent="0.25"/>
    <row r="459" ht="12.75" customHeight="1" x14ac:dyDescent="0.25"/>
    <row r="460" ht="12.75" customHeight="1" x14ac:dyDescent="0.25"/>
    <row r="461" ht="12.75" customHeight="1" x14ac:dyDescent="0.25"/>
    <row r="462" ht="12.75" customHeight="1" x14ac:dyDescent="0.25"/>
    <row r="463" ht="12.75" customHeight="1" x14ac:dyDescent="0.25"/>
    <row r="464" ht="12.75" customHeight="1" x14ac:dyDescent="0.25"/>
    <row r="465" ht="12.75" customHeight="1" x14ac:dyDescent="0.25"/>
    <row r="466" ht="12.75" customHeight="1" x14ac:dyDescent="0.25"/>
    <row r="467" ht="12.75" customHeight="1" x14ac:dyDescent="0.25"/>
    <row r="468" ht="12.75" customHeight="1" x14ac:dyDescent="0.25"/>
    <row r="469" ht="12.75" customHeight="1" x14ac:dyDescent="0.25"/>
    <row r="470" ht="12.75" customHeight="1" x14ac:dyDescent="0.25"/>
    <row r="471" ht="12.75" customHeight="1" x14ac:dyDescent="0.25"/>
    <row r="472" ht="12.75" customHeight="1" x14ac:dyDescent="0.25"/>
    <row r="473" ht="12.75" customHeight="1" x14ac:dyDescent="0.25"/>
    <row r="474" ht="12.75" customHeight="1" x14ac:dyDescent="0.25"/>
    <row r="475" ht="12.75" customHeight="1" x14ac:dyDescent="0.25"/>
    <row r="476" ht="12.75" customHeight="1" x14ac:dyDescent="0.25"/>
    <row r="477" ht="12.75" customHeight="1" x14ac:dyDescent="0.25"/>
    <row r="478" ht="12.75" customHeight="1" x14ac:dyDescent="0.25"/>
    <row r="479" ht="12.75" customHeight="1" x14ac:dyDescent="0.25"/>
    <row r="480" ht="12.75" customHeight="1" x14ac:dyDescent="0.25"/>
    <row r="481" ht="12.75" customHeight="1" x14ac:dyDescent="0.25"/>
    <row r="482" ht="12.75" customHeight="1" x14ac:dyDescent="0.25"/>
    <row r="483" ht="12.75" customHeight="1" x14ac:dyDescent="0.25"/>
    <row r="484" ht="12.75" customHeight="1" x14ac:dyDescent="0.25"/>
    <row r="485" ht="12.75" customHeight="1" x14ac:dyDescent="0.25"/>
    <row r="486" ht="12.75" customHeight="1" x14ac:dyDescent="0.25"/>
    <row r="487" ht="12.75" customHeight="1" x14ac:dyDescent="0.25"/>
    <row r="488" ht="12.75" customHeight="1" x14ac:dyDescent="0.25"/>
    <row r="489" ht="12.75" customHeight="1" x14ac:dyDescent="0.25"/>
    <row r="490" ht="12.75" customHeight="1" x14ac:dyDescent="0.25"/>
    <row r="491" ht="12.75" customHeight="1" x14ac:dyDescent="0.25"/>
    <row r="492" ht="12.75" customHeight="1" x14ac:dyDescent="0.25"/>
    <row r="493" ht="12.75" customHeight="1" x14ac:dyDescent="0.25"/>
    <row r="494" ht="12.75" customHeight="1" x14ac:dyDescent="0.25"/>
    <row r="495" ht="12.75" customHeight="1" x14ac:dyDescent="0.25"/>
    <row r="496" ht="12.75" customHeight="1" x14ac:dyDescent="0.25"/>
    <row r="497" ht="12.75" customHeight="1" x14ac:dyDescent="0.25"/>
    <row r="498" ht="12.75" customHeight="1" x14ac:dyDescent="0.25"/>
    <row r="499" ht="12.75" customHeight="1" x14ac:dyDescent="0.25"/>
    <row r="500" ht="12.75" customHeight="1" x14ac:dyDescent="0.25"/>
    <row r="501" ht="12.75" customHeight="1" x14ac:dyDescent="0.25"/>
    <row r="502" ht="12.75" customHeight="1" x14ac:dyDescent="0.25"/>
    <row r="503" ht="12.75" customHeight="1" x14ac:dyDescent="0.25"/>
    <row r="504" ht="12.75" customHeight="1" x14ac:dyDescent="0.25"/>
    <row r="505" ht="12.75" customHeight="1" x14ac:dyDescent="0.25"/>
    <row r="506" ht="12.75" customHeight="1" x14ac:dyDescent="0.25"/>
    <row r="507" ht="12.75" customHeight="1" x14ac:dyDescent="0.25"/>
    <row r="508" ht="12.75" customHeight="1" x14ac:dyDescent="0.25"/>
    <row r="509" ht="12.75" customHeight="1" x14ac:dyDescent="0.25"/>
    <row r="510" ht="12.75" customHeight="1" x14ac:dyDescent="0.25"/>
    <row r="511" ht="12.75" customHeight="1" x14ac:dyDescent="0.25"/>
    <row r="512" ht="12.75" customHeight="1" x14ac:dyDescent="0.25"/>
    <row r="513" ht="12.75" customHeight="1" x14ac:dyDescent="0.25"/>
    <row r="514" ht="12.75" customHeight="1" x14ac:dyDescent="0.25"/>
    <row r="515" ht="12.75" customHeight="1" x14ac:dyDescent="0.25"/>
    <row r="516" ht="12.75" customHeight="1" x14ac:dyDescent="0.25"/>
    <row r="517" ht="12.75" customHeight="1" x14ac:dyDescent="0.25"/>
    <row r="518" ht="12.75" customHeight="1" x14ac:dyDescent="0.25"/>
    <row r="519" ht="12.75" customHeight="1" x14ac:dyDescent="0.25"/>
    <row r="520" ht="12.75" customHeight="1" x14ac:dyDescent="0.25"/>
    <row r="521" ht="12.75" customHeight="1" x14ac:dyDescent="0.25"/>
    <row r="522" ht="12.75" customHeight="1" x14ac:dyDescent="0.25"/>
    <row r="523" ht="12.75" customHeight="1" x14ac:dyDescent="0.25"/>
    <row r="524" ht="12.75" customHeight="1" x14ac:dyDescent="0.25"/>
    <row r="525" ht="12.75" customHeight="1" x14ac:dyDescent="0.25"/>
    <row r="526" ht="12.75" customHeight="1" x14ac:dyDescent="0.25"/>
    <row r="527" ht="12.75" customHeight="1" x14ac:dyDescent="0.25"/>
    <row r="528" ht="12.75" customHeight="1" x14ac:dyDescent="0.25"/>
    <row r="529" ht="12.75" customHeight="1" x14ac:dyDescent="0.25"/>
    <row r="530" ht="12.75" customHeight="1" x14ac:dyDescent="0.25"/>
    <row r="531" ht="12.75" customHeight="1" x14ac:dyDescent="0.25"/>
    <row r="532" ht="12.75" customHeight="1" x14ac:dyDescent="0.25"/>
    <row r="533" ht="12.75" customHeight="1" x14ac:dyDescent="0.25"/>
    <row r="534" ht="12.75" customHeight="1" x14ac:dyDescent="0.25"/>
    <row r="535" ht="12.75" customHeight="1" x14ac:dyDescent="0.25"/>
    <row r="536" ht="12.75" customHeight="1" x14ac:dyDescent="0.25"/>
    <row r="537" ht="12.75" customHeight="1" x14ac:dyDescent="0.25"/>
    <row r="538" ht="12.75" customHeight="1" x14ac:dyDescent="0.25"/>
    <row r="539" ht="12.75" customHeight="1" x14ac:dyDescent="0.25"/>
    <row r="540" ht="12.75" customHeight="1" x14ac:dyDescent="0.25"/>
    <row r="541" ht="12.75" customHeight="1" x14ac:dyDescent="0.25"/>
    <row r="542" ht="12.75" customHeight="1" x14ac:dyDescent="0.25"/>
    <row r="543" ht="12.75" customHeight="1" x14ac:dyDescent="0.25"/>
    <row r="544" ht="12.75" customHeight="1" x14ac:dyDescent="0.25"/>
    <row r="545" ht="12.75" customHeight="1" x14ac:dyDescent="0.25"/>
    <row r="546" ht="12.75" customHeight="1" x14ac:dyDescent="0.25"/>
    <row r="547" ht="12.75" customHeight="1" x14ac:dyDescent="0.25"/>
    <row r="548" ht="12.75" customHeight="1" x14ac:dyDescent="0.25"/>
    <row r="549" ht="12.75" customHeight="1" x14ac:dyDescent="0.25"/>
    <row r="550" ht="12.75" customHeight="1" x14ac:dyDescent="0.25"/>
    <row r="551" ht="12.75" customHeight="1" x14ac:dyDescent="0.25"/>
    <row r="552" ht="12.75" customHeight="1" x14ac:dyDescent="0.25"/>
    <row r="553" ht="12.75" customHeight="1" x14ac:dyDescent="0.25"/>
    <row r="554" ht="12.75" customHeight="1" x14ac:dyDescent="0.25"/>
    <row r="555" ht="12.75" customHeight="1" x14ac:dyDescent="0.25"/>
    <row r="556" ht="12.75" customHeight="1" x14ac:dyDescent="0.25"/>
    <row r="557" ht="12.75" customHeight="1" x14ac:dyDescent="0.25"/>
    <row r="558" ht="12.75" customHeight="1" x14ac:dyDescent="0.25"/>
    <row r="559" ht="12.75" customHeight="1" x14ac:dyDescent="0.25"/>
    <row r="560" ht="12.75" customHeight="1" x14ac:dyDescent="0.25"/>
    <row r="561" ht="12.75" customHeight="1" x14ac:dyDescent="0.25"/>
    <row r="562" ht="12.75" customHeight="1" x14ac:dyDescent="0.25"/>
    <row r="563" ht="12.75" customHeight="1" x14ac:dyDescent="0.25"/>
    <row r="564" ht="12.75" customHeight="1" x14ac:dyDescent="0.25"/>
    <row r="565" ht="12.75" customHeight="1" x14ac:dyDescent="0.25"/>
    <row r="566" ht="12.75" customHeight="1" x14ac:dyDescent="0.25"/>
    <row r="567" ht="12.75" customHeight="1" x14ac:dyDescent="0.25"/>
    <row r="568" ht="12.75" customHeight="1" x14ac:dyDescent="0.25"/>
    <row r="569" ht="12.75" customHeight="1" x14ac:dyDescent="0.25"/>
    <row r="570" ht="12.75" customHeight="1" x14ac:dyDescent="0.25"/>
    <row r="571" ht="12.75" customHeight="1" x14ac:dyDescent="0.25"/>
    <row r="572" ht="12.75" customHeight="1" x14ac:dyDescent="0.25"/>
    <row r="573" ht="12.75" customHeight="1" x14ac:dyDescent="0.25"/>
    <row r="574" ht="12.75" customHeight="1" x14ac:dyDescent="0.25"/>
    <row r="575" ht="12.75" customHeight="1" x14ac:dyDescent="0.25"/>
    <row r="576" ht="12.75" customHeight="1" x14ac:dyDescent="0.25"/>
    <row r="577" ht="12.75" customHeight="1" x14ac:dyDescent="0.25"/>
    <row r="578" ht="12.75" customHeight="1" x14ac:dyDescent="0.25"/>
    <row r="579" ht="12.75" customHeight="1" x14ac:dyDescent="0.25"/>
    <row r="580" ht="12.75" customHeight="1" x14ac:dyDescent="0.25"/>
    <row r="581" ht="12.75" customHeight="1" x14ac:dyDescent="0.25"/>
    <row r="582" ht="12.75" customHeight="1" x14ac:dyDescent="0.25"/>
    <row r="583" ht="12.75" customHeight="1" x14ac:dyDescent="0.25"/>
    <row r="584" ht="12.75" customHeight="1" x14ac:dyDescent="0.25"/>
    <row r="585" ht="12.75" customHeight="1" x14ac:dyDescent="0.25"/>
    <row r="586" ht="12.75" customHeight="1" x14ac:dyDescent="0.25"/>
    <row r="587" ht="12.75" customHeight="1" x14ac:dyDescent="0.25"/>
    <row r="588" ht="12.75" customHeight="1" x14ac:dyDescent="0.25"/>
    <row r="589" ht="12.75" customHeight="1" x14ac:dyDescent="0.25"/>
    <row r="590" ht="12.75" customHeight="1" x14ac:dyDescent="0.25"/>
    <row r="591" ht="12.75" customHeight="1" x14ac:dyDescent="0.25"/>
    <row r="592" ht="12.75" customHeight="1" x14ac:dyDescent="0.25"/>
    <row r="593" ht="12.75" customHeight="1" x14ac:dyDescent="0.25"/>
    <row r="594" ht="12.75" customHeight="1" x14ac:dyDescent="0.25"/>
    <row r="595" ht="12.75" customHeight="1" x14ac:dyDescent="0.25"/>
    <row r="596" ht="12.75" customHeight="1" x14ac:dyDescent="0.25"/>
    <row r="597" ht="12.75" customHeight="1" x14ac:dyDescent="0.25"/>
    <row r="598" ht="12.75" customHeight="1" x14ac:dyDescent="0.25"/>
    <row r="599" ht="12.75" customHeight="1" x14ac:dyDescent="0.25"/>
    <row r="600" ht="12.75" customHeight="1" x14ac:dyDescent="0.25"/>
    <row r="601" ht="12.75" customHeight="1" x14ac:dyDescent="0.25"/>
    <row r="602" ht="12.75" customHeight="1" x14ac:dyDescent="0.25"/>
    <row r="603" ht="12.75" customHeight="1" x14ac:dyDescent="0.25"/>
    <row r="604" ht="12.75" customHeight="1" x14ac:dyDescent="0.25"/>
    <row r="605" ht="12.75" customHeight="1" x14ac:dyDescent="0.25"/>
    <row r="606" ht="12.75" customHeight="1" x14ac:dyDescent="0.25"/>
    <row r="607" ht="12.75" customHeight="1" x14ac:dyDescent="0.25"/>
    <row r="608" ht="12.75" customHeight="1" x14ac:dyDescent="0.25"/>
    <row r="609" ht="12.75" customHeight="1" x14ac:dyDescent="0.25"/>
    <row r="610" ht="12.75" customHeight="1" x14ac:dyDescent="0.25"/>
    <row r="611" ht="12.75" customHeight="1" x14ac:dyDescent="0.25"/>
    <row r="612" ht="12.75" customHeight="1" x14ac:dyDescent="0.25"/>
    <row r="613" ht="12.75" customHeight="1" x14ac:dyDescent="0.25"/>
    <row r="614" ht="12.75" customHeight="1" x14ac:dyDescent="0.25"/>
    <row r="615" ht="12.75" customHeight="1" x14ac:dyDescent="0.25"/>
    <row r="616" ht="12.75" customHeight="1" x14ac:dyDescent="0.25"/>
    <row r="617" ht="12.75" customHeight="1" x14ac:dyDescent="0.25"/>
    <row r="618" ht="12.75" customHeight="1" x14ac:dyDescent="0.25"/>
    <row r="619" ht="12.75" customHeight="1" x14ac:dyDescent="0.25"/>
    <row r="620" ht="12.75" customHeight="1" x14ac:dyDescent="0.25"/>
    <row r="621" ht="12.75" customHeight="1" x14ac:dyDescent="0.25"/>
    <row r="622" ht="12.75" customHeight="1" x14ac:dyDescent="0.25"/>
    <row r="623" ht="12.75" customHeight="1" x14ac:dyDescent="0.25"/>
    <row r="624" ht="12.75" customHeight="1" x14ac:dyDescent="0.25"/>
    <row r="625" ht="12.75" customHeight="1" x14ac:dyDescent="0.25"/>
    <row r="626" ht="12.75" customHeight="1" x14ac:dyDescent="0.25"/>
    <row r="627" ht="12.75" customHeight="1" x14ac:dyDescent="0.25"/>
    <row r="628" ht="12.75" customHeight="1" x14ac:dyDescent="0.25"/>
    <row r="629" ht="12.75" customHeight="1" x14ac:dyDescent="0.25"/>
    <row r="630" ht="12.75" customHeight="1" x14ac:dyDescent="0.25"/>
    <row r="631" ht="12.75" customHeight="1" x14ac:dyDescent="0.25"/>
    <row r="632" ht="12.75" customHeight="1" x14ac:dyDescent="0.25"/>
    <row r="633" ht="12.75" customHeight="1" x14ac:dyDescent="0.25"/>
    <row r="634" ht="12.75" customHeight="1" x14ac:dyDescent="0.25"/>
    <row r="635" ht="12.75" customHeight="1" x14ac:dyDescent="0.25"/>
    <row r="636" ht="12.75" customHeight="1" x14ac:dyDescent="0.25"/>
    <row r="637" ht="12.75" customHeight="1" x14ac:dyDescent="0.25"/>
    <row r="638" ht="12.75" customHeight="1" x14ac:dyDescent="0.25"/>
    <row r="639" ht="12.75" customHeight="1" x14ac:dyDescent="0.25"/>
    <row r="640" ht="12.75" customHeight="1" x14ac:dyDescent="0.25"/>
    <row r="641" ht="12.75" customHeight="1" x14ac:dyDescent="0.25"/>
    <row r="642" ht="12.75" customHeight="1" x14ac:dyDescent="0.25"/>
    <row r="643" ht="12.75" customHeight="1" x14ac:dyDescent="0.25"/>
    <row r="644" ht="12.75" customHeight="1" x14ac:dyDescent="0.25"/>
    <row r="645" ht="12.75" customHeight="1" x14ac:dyDescent="0.25"/>
    <row r="646" ht="12.75" customHeight="1" x14ac:dyDescent="0.25"/>
    <row r="647" ht="12.75" customHeight="1" x14ac:dyDescent="0.25"/>
    <row r="648" ht="12.75" customHeight="1" x14ac:dyDescent="0.25"/>
    <row r="649" ht="12.75" customHeight="1" x14ac:dyDescent="0.25"/>
    <row r="650" ht="12.75" customHeight="1" x14ac:dyDescent="0.25"/>
    <row r="651" ht="12.75" customHeight="1" x14ac:dyDescent="0.25"/>
    <row r="652" ht="12.75" customHeight="1" x14ac:dyDescent="0.25"/>
    <row r="653" ht="12.75" customHeight="1" x14ac:dyDescent="0.25"/>
    <row r="654" ht="12.75" customHeight="1" x14ac:dyDescent="0.25"/>
    <row r="655" ht="12.75" customHeight="1" x14ac:dyDescent="0.25"/>
    <row r="656" ht="12.75" customHeight="1" x14ac:dyDescent="0.25"/>
    <row r="657" ht="12.75" customHeight="1" x14ac:dyDescent="0.25"/>
    <row r="658" ht="12.75" customHeight="1" x14ac:dyDescent="0.25"/>
    <row r="659" ht="12.75" customHeight="1" x14ac:dyDescent="0.25"/>
    <row r="660" ht="12.75" customHeight="1" x14ac:dyDescent="0.25"/>
    <row r="661" ht="12.75" customHeight="1" x14ac:dyDescent="0.25"/>
    <row r="662" ht="12.75" customHeight="1" x14ac:dyDescent="0.25"/>
    <row r="663" ht="12.75" customHeight="1" x14ac:dyDescent="0.25"/>
    <row r="664" ht="12.75" customHeight="1" x14ac:dyDescent="0.25"/>
    <row r="665" ht="12.75" customHeight="1" x14ac:dyDescent="0.25"/>
    <row r="666" ht="12.75" customHeight="1" x14ac:dyDescent="0.25"/>
    <row r="667" ht="12.75" customHeight="1" x14ac:dyDescent="0.25"/>
    <row r="668" ht="12.75" customHeight="1" x14ac:dyDescent="0.25"/>
    <row r="669" ht="12.75" customHeight="1" x14ac:dyDescent="0.25"/>
    <row r="670" ht="12.75" customHeight="1" x14ac:dyDescent="0.25"/>
    <row r="671" ht="12.75" customHeight="1" x14ac:dyDescent="0.25"/>
    <row r="672" ht="12.75" customHeight="1" x14ac:dyDescent="0.25"/>
    <row r="673" ht="12.75" customHeight="1" x14ac:dyDescent="0.25"/>
    <row r="674" ht="12.75" customHeight="1" x14ac:dyDescent="0.25"/>
    <row r="675" ht="12.75" customHeight="1" x14ac:dyDescent="0.25"/>
    <row r="676" ht="12.75" customHeight="1" x14ac:dyDescent="0.25"/>
    <row r="677" ht="12.75" customHeight="1" x14ac:dyDescent="0.25"/>
    <row r="678" ht="12.75" customHeight="1" x14ac:dyDescent="0.25"/>
    <row r="679" ht="12.75" customHeight="1" x14ac:dyDescent="0.25"/>
    <row r="680" ht="12.75" customHeight="1" x14ac:dyDescent="0.25"/>
    <row r="681" ht="12.75" customHeight="1" x14ac:dyDescent="0.25"/>
    <row r="682" ht="12.75" customHeight="1" x14ac:dyDescent="0.25"/>
    <row r="683" ht="12.75" customHeight="1" x14ac:dyDescent="0.25"/>
    <row r="684" ht="12.75" customHeight="1" x14ac:dyDescent="0.25"/>
    <row r="685" ht="12.75" customHeight="1" x14ac:dyDescent="0.25"/>
    <row r="686" ht="12.75" customHeight="1" x14ac:dyDescent="0.25"/>
    <row r="687" ht="12.75" customHeight="1" x14ac:dyDescent="0.25"/>
    <row r="688" ht="12.75" customHeight="1" x14ac:dyDescent="0.25"/>
    <row r="689" ht="12.75" customHeight="1" x14ac:dyDescent="0.25"/>
    <row r="690" ht="12.75" customHeight="1" x14ac:dyDescent="0.25"/>
    <row r="691" ht="12.75" customHeight="1" x14ac:dyDescent="0.25"/>
    <row r="692" ht="12.75" customHeight="1" x14ac:dyDescent="0.25"/>
    <row r="693" ht="12.75" customHeight="1" x14ac:dyDescent="0.25"/>
    <row r="694" ht="12.75" customHeight="1" x14ac:dyDescent="0.25"/>
    <row r="695" ht="12.75" customHeight="1" x14ac:dyDescent="0.25"/>
    <row r="696" ht="12.75" customHeight="1" x14ac:dyDescent="0.25"/>
    <row r="697" ht="12.75" customHeight="1" x14ac:dyDescent="0.25"/>
    <row r="698" ht="12.75" customHeight="1" x14ac:dyDescent="0.25"/>
    <row r="699" ht="12.75" customHeight="1" x14ac:dyDescent="0.25"/>
    <row r="700" ht="12.75" customHeight="1" x14ac:dyDescent="0.25"/>
    <row r="701" ht="12.75" customHeight="1" x14ac:dyDescent="0.25"/>
    <row r="702" ht="12.75" customHeight="1" x14ac:dyDescent="0.25"/>
    <row r="703" ht="12.75" customHeight="1" x14ac:dyDescent="0.25"/>
    <row r="704" ht="12.75" customHeight="1" x14ac:dyDescent="0.25"/>
    <row r="705" ht="12.75" customHeight="1" x14ac:dyDescent="0.25"/>
    <row r="706" ht="12.75" customHeight="1" x14ac:dyDescent="0.25"/>
    <row r="707" ht="12.75" customHeight="1" x14ac:dyDescent="0.25"/>
    <row r="708" ht="12.75" customHeight="1" x14ac:dyDescent="0.25"/>
    <row r="709" ht="12.75" customHeight="1" x14ac:dyDescent="0.25"/>
    <row r="710" ht="12.75" customHeight="1" x14ac:dyDescent="0.25"/>
    <row r="711" ht="12.75" customHeight="1" x14ac:dyDescent="0.25"/>
    <row r="712" ht="12.75" customHeight="1" x14ac:dyDescent="0.25"/>
    <row r="713" ht="12.75" customHeight="1" x14ac:dyDescent="0.25"/>
    <row r="714" ht="12.75" customHeight="1" x14ac:dyDescent="0.25"/>
    <row r="715" ht="12.75" customHeight="1" x14ac:dyDescent="0.25"/>
    <row r="716" ht="12.75" customHeight="1" x14ac:dyDescent="0.25"/>
    <row r="717" ht="12.75" customHeight="1" x14ac:dyDescent="0.25"/>
    <row r="718" ht="12.75" customHeight="1" x14ac:dyDescent="0.25"/>
    <row r="719" ht="12.75" customHeight="1" x14ac:dyDescent="0.25"/>
    <row r="720" ht="12.75" customHeight="1" x14ac:dyDescent="0.25"/>
    <row r="721" ht="12.75" customHeight="1" x14ac:dyDescent="0.25"/>
    <row r="722" ht="12.75" customHeight="1" x14ac:dyDescent="0.25"/>
    <row r="723" ht="12.75" customHeight="1" x14ac:dyDescent="0.25"/>
    <row r="724" ht="12.75" customHeight="1" x14ac:dyDescent="0.25"/>
    <row r="725" ht="12.75" customHeight="1" x14ac:dyDescent="0.25"/>
    <row r="726" ht="12.75" customHeight="1" x14ac:dyDescent="0.25"/>
    <row r="727" ht="12.75" customHeight="1" x14ac:dyDescent="0.25"/>
    <row r="728" ht="12.75" customHeight="1" x14ac:dyDescent="0.25"/>
    <row r="729" ht="12.75" customHeight="1" x14ac:dyDescent="0.25"/>
    <row r="730" ht="12.75" customHeight="1" x14ac:dyDescent="0.25"/>
    <row r="731" ht="12.75" customHeight="1" x14ac:dyDescent="0.25"/>
    <row r="732" ht="12.75" customHeight="1" x14ac:dyDescent="0.25"/>
    <row r="733" ht="12.75" customHeight="1" x14ac:dyDescent="0.25"/>
    <row r="734" ht="12.75" customHeight="1" x14ac:dyDescent="0.25"/>
    <row r="735" ht="12.75" customHeight="1" x14ac:dyDescent="0.25"/>
    <row r="736" ht="12.75" customHeight="1" x14ac:dyDescent="0.25"/>
    <row r="737" ht="12.75" customHeight="1" x14ac:dyDescent="0.25"/>
    <row r="738" ht="12.75" customHeight="1" x14ac:dyDescent="0.25"/>
    <row r="739" ht="12.75" customHeight="1" x14ac:dyDescent="0.25"/>
    <row r="740" ht="12.75" customHeight="1" x14ac:dyDescent="0.25"/>
    <row r="741" ht="12.75" customHeight="1" x14ac:dyDescent="0.25"/>
    <row r="742" ht="12.75" customHeight="1" x14ac:dyDescent="0.25"/>
    <row r="743" ht="12.75" customHeight="1" x14ac:dyDescent="0.25"/>
    <row r="744" ht="12.75" customHeight="1" x14ac:dyDescent="0.25"/>
    <row r="745" ht="12.75" customHeight="1" x14ac:dyDescent="0.25"/>
    <row r="746" ht="12.75" customHeight="1" x14ac:dyDescent="0.25"/>
    <row r="747" ht="12.75" customHeight="1" x14ac:dyDescent="0.25"/>
    <row r="748" ht="12.75" customHeight="1" x14ac:dyDescent="0.25"/>
    <row r="749" ht="12.75" customHeight="1" x14ac:dyDescent="0.25"/>
    <row r="750" ht="12.75" customHeight="1" x14ac:dyDescent="0.25"/>
    <row r="751" ht="12.75" customHeight="1" x14ac:dyDescent="0.25"/>
    <row r="752" ht="12.75" customHeight="1" x14ac:dyDescent="0.25"/>
    <row r="753" ht="12.75" customHeight="1" x14ac:dyDescent="0.25"/>
    <row r="754" ht="12.75" customHeight="1" x14ac:dyDescent="0.25"/>
    <row r="755" ht="12.75" customHeight="1" x14ac:dyDescent="0.25"/>
    <row r="756" ht="12.75" customHeight="1" x14ac:dyDescent="0.25"/>
    <row r="757" ht="12.75" customHeight="1" x14ac:dyDescent="0.25"/>
    <row r="758" ht="12.75" customHeight="1" x14ac:dyDescent="0.25"/>
    <row r="759" ht="12.75" customHeight="1" x14ac:dyDescent="0.25"/>
    <row r="760" ht="12.75" customHeight="1" x14ac:dyDescent="0.25"/>
    <row r="761" ht="12.75" customHeight="1" x14ac:dyDescent="0.25"/>
    <row r="762" ht="12.75" customHeight="1" x14ac:dyDescent="0.25"/>
    <row r="763" ht="12.75" customHeight="1" x14ac:dyDescent="0.25"/>
    <row r="764" ht="12.75" customHeight="1" x14ac:dyDescent="0.25"/>
    <row r="765" ht="12.75" customHeight="1" x14ac:dyDescent="0.25"/>
    <row r="766" ht="12.75" customHeight="1" x14ac:dyDescent="0.25"/>
    <row r="767" ht="12.75" customHeight="1" x14ac:dyDescent="0.25"/>
    <row r="768" ht="12.75" customHeight="1" x14ac:dyDescent="0.25"/>
    <row r="769" ht="12.75" customHeight="1" x14ac:dyDescent="0.25"/>
    <row r="770" ht="12.75" customHeight="1" x14ac:dyDescent="0.25"/>
    <row r="771" ht="12.75" customHeight="1" x14ac:dyDescent="0.25"/>
    <row r="772" ht="12.75" customHeight="1" x14ac:dyDescent="0.25"/>
    <row r="773" ht="12.75" customHeight="1" x14ac:dyDescent="0.25"/>
    <row r="774" ht="12.75" customHeight="1" x14ac:dyDescent="0.25"/>
    <row r="775" ht="12.75" customHeight="1" x14ac:dyDescent="0.25"/>
    <row r="776" ht="12.75" customHeight="1" x14ac:dyDescent="0.25"/>
    <row r="777" ht="12.75" customHeight="1" x14ac:dyDescent="0.25"/>
    <row r="778" ht="12.75" customHeight="1" x14ac:dyDescent="0.25"/>
    <row r="779" ht="12.75" customHeight="1" x14ac:dyDescent="0.25"/>
    <row r="780" ht="12.75" customHeight="1" x14ac:dyDescent="0.25"/>
    <row r="781" ht="12.75" customHeight="1" x14ac:dyDescent="0.25"/>
    <row r="782" ht="12.75" customHeight="1" x14ac:dyDescent="0.25"/>
    <row r="783" ht="12.75" customHeight="1" x14ac:dyDescent="0.25"/>
    <row r="784" ht="12.75" customHeight="1" x14ac:dyDescent="0.25"/>
    <row r="785" ht="12.75" customHeight="1" x14ac:dyDescent="0.25"/>
    <row r="786" ht="12.75" customHeight="1" x14ac:dyDescent="0.25"/>
    <row r="787" ht="12.75" customHeight="1" x14ac:dyDescent="0.25"/>
    <row r="788" ht="12.75" customHeight="1" x14ac:dyDescent="0.25"/>
    <row r="789" ht="12.75" customHeight="1" x14ac:dyDescent="0.25"/>
    <row r="790" ht="12.75" customHeight="1" x14ac:dyDescent="0.25"/>
    <row r="791" ht="12.75" customHeight="1" x14ac:dyDescent="0.25"/>
    <row r="792" ht="12.75" customHeight="1" x14ac:dyDescent="0.25"/>
    <row r="793" ht="12.75" customHeight="1" x14ac:dyDescent="0.25"/>
    <row r="794" ht="12.75" customHeight="1" x14ac:dyDescent="0.25"/>
    <row r="795" ht="12.75" customHeight="1" x14ac:dyDescent="0.25"/>
    <row r="796" ht="12.75" customHeight="1" x14ac:dyDescent="0.25"/>
    <row r="797" ht="12.75" customHeight="1" x14ac:dyDescent="0.25"/>
    <row r="798" ht="12.75" customHeight="1" x14ac:dyDescent="0.25"/>
    <row r="799" ht="12.75" customHeight="1" x14ac:dyDescent="0.25"/>
    <row r="800" ht="12.75" customHeight="1" x14ac:dyDescent="0.25"/>
    <row r="801" ht="12.75" customHeight="1" x14ac:dyDescent="0.25"/>
    <row r="802" ht="12.75" customHeight="1" x14ac:dyDescent="0.25"/>
    <row r="803" ht="12.75" customHeight="1" x14ac:dyDescent="0.25"/>
    <row r="804" ht="12.75" customHeight="1" x14ac:dyDescent="0.25"/>
    <row r="805" ht="12.75" customHeight="1" x14ac:dyDescent="0.25"/>
    <row r="806" ht="12.75" customHeight="1" x14ac:dyDescent="0.25"/>
    <row r="807" ht="12.75" customHeight="1" x14ac:dyDescent="0.25"/>
    <row r="808" ht="12.75" customHeight="1" x14ac:dyDescent="0.25"/>
    <row r="809" ht="12.75" customHeight="1" x14ac:dyDescent="0.25"/>
    <row r="810" ht="12.75" customHeight="1" x14ac:dyDescent="0.25"/>
    <row r="811" ht="12.75" customHeight="1" x14ac:dyDescent="0.25"/>
    <row r="812" ht="12.75" customHeight="1" x14ac:dyDescent="0.25"/>
    <row r="813" ht="12.75" customHeight="1" x14ac:dyDescent="0.25"/>
    <row r="814" ht="12.75" customHeight="1" x14ac:dyDescent="0.25"/>
    <row r="815" ht="12.75" customHeight="1" x14ac:dyDescent="0.25"/>
    <row r="816" ht="12.75" customHeight="1" x14ac:dyDescent="0.25"/>
    <row r="817" ht="12.75" customHeight="1" x14ac:dyDescent="0.25"/>
    <row r="818" ht="12.75" customHeight="1" x14ac:dyDescent="0.25"/>
    <row r="819" ht="12.75" customHeight="1" x14ac:dyDescent="0.25"/>
    <row r="820" ht="12.75" customHeight="1" x14ac:dyDescent="0.25"/>
    <row r="821" ht="12.75" customHeight="1" x14ac:dyDescent="0.25"/>
    <row r="822" ht="12.75" customHeight="1" x14ac:dyDescent="0.25"/>
    <row r="823" ht="12.75" customHeight="1" x14ac:dyDescent="0.25"/>
    <row r="824" ht="12.75" customHeight="1" x14ac:dyDescent="0.25"/>
    <row r="825" ht="12.75" customHeight="1" x14ac:dyDescent="0.25"/>
    <row r="826" ht="12.75" customHeight="1" x14ac:dyDescent="0.25"/>
    <row r="827" ht="12.75" customHeight="1" x14ac:dyDescent="0.25"/>
    <row r="828" ht="12.75" customHeight="1" x14ac:dyDescent="0.25"/>
    <row r="829" ht="12.75" customHeight="1" x14ac:dyDescent="0.25"/>
    <row r="830" ht="12.75" customHeight="1" x14ac:dyDescent="0.25"/>
    <row r="831" ht="12.75" customHeight="1" x14ac:dyDescent="0.25"/>
    <row r="832" ht="12.75" customHeight="1" x14ac:dyDescent="0.25"/>
    <row r="833" ht="12.75" customHeight="1" x14ac:dyDescent="0.25"/>
    <row r="834" ht="12.75" customHeight="1" x14ac:dyDescent="0.25"/>
    <row r="835" ht="12.75" customHeight="1" x14ac:dyDescent="0.25"/>
    <row r="836" ht="12.75" customHeight="1" x14ac:dyDescent="0.25"/>
    <row r="837" ht="12.75" customHeight="1" x14ac:dyDescent="0.25"/>
    <row r="838" ht="12.75" customHeight="1" x14ac:dyDescent="0.25"/>
    <row r="839" ht="12.75" customHeight="1" x14ac:dyDescent="0.25"/>
    <row r="840" ht="12.75" customHeight="1" x14ac:dyDescent="0.25"/>
    <row r="841" ht="12.75" customHeight="1" x14ac:dyDescent="0.25"/>
    <row r="842" ht="12.75" customHeight="1" x14ac:dyDescent="0.25"/>
    <row r="843" ht="12.75" customHeight="1" x14ac:dyDescent="0.25"/>
    <row r="844" ht="12.75" customHeight="1" x14ac:dyDescent="0.25"/>
    <row r="845" ht="12.75" customHeight="1" x14ac:dyDescent="0.25"/>
    <row r="846" ht="12.75" customHeight="1" x14ac:dyDescent="0.25"/>
    <row r="847" ht="12.75" customHeight="1" x14ac:dyDescent="0.25"/>
    <row r="848" ht="12.75" customHeight="1" x14ac:dyDescent="0.25"/>
    <row r="849" ht="12.75" customHeight="1" x14ac:dyDescent="0.25"/>
    <row r="850" ht="12.75" customHeight="1" x14ac:dyDescent="0.25"/>
    <row r="851" ht="12.75" customHeight="1" x14ac:dyDescent="0.25"/>
    <row r="852" ht="12.75" customHeight="1" x14ac:dyDescent="0.25"/>
    <row r="853" ht="12.75" customHeight="1" x14ac:dyDescent="0.25"/>
    <row r="854" ht="12.75" customHeight="1" x14ac:dyDescent="0.25"/>
    <row r="855" ht="12.75" customHeight="1" x14ac:dyDescent="0.25"/>
    <row r="856" ht="12.75" customHeight="1" x14ac:dyDescent="0.25"/>
    <row r="857" ht="12.75" customHeight="1" x14ac:dyDescent="0.25"/>
    <row r="858" ht="12.75" customHeight="1" x14ac:dyDescent="0.25"/>
    <row r="859" ht="12.75" customHeight="1" x14ac:dyDescent="0.25"/>
    <row r="860" ht="12.75" customHeight="1" x14ac:dyDescent="0.25"/>
    <row r="861" ht="12.75" customHeight="1" x14ac:dyDescent="0.25"/>
    <row r="862" ht="12.75" customHeight="1" x14ac:dyDescent="0.25"/>
    <row r="863" ht="12.75" customHeight="1" x14ac:dyDescent="0.25"/>
    <row r="864" ht="12.75" customHeight="1" x14ac:dyDescent="0.25"/>
    <row r="865" ht="12.75" customHeight="1" x14ac:dyDescent="0.25"/>
    <row r="866" ht="12.75" customHeight="1" x14ac:dyDescent="0.25"/>
    <row r="867" ht="12.75" customHeight="1" x14ac:dyDescent="0.25"/>
    <row r="868" ht="12.75" customHeight="1" x14ac:dyDescent="0.25"/>
    <row r="869" ht="12.75" customHeight="1" x14ac:dyDescent="0.25"/>
    <row r="870" ht="12.75" customHeight="1" x14ac:dyDescent="0.25"/>
    <row r="871" ht="12.75" customHeight="1" x14ac:dyDescent="0.25"/>
    <row r="872" ht="12.75" customHeight="1" x14ac:dyDescent="0.25"/>
    <row r="873" ht="12.75" customHeight="1" x14ac:dyDescent="0.25"/>
    <row r="874" ht="12.75" customHeight="1" x14ac:dyDescent="0.25"/>
    <row r="875" ht="12.75" customHeight="1" x14ac:dyDescent="0.25"/>
    <row r="876" ht="12.75" customHeight="1" x14ac:dyDescent="0.25"/>
    <row r="877" ht="12.75" customHeight="1" x14ac:dyDescent="0.25"/>
    <row r="878" ht="12.75" customHeight="1" x14ac:dyDescent="0.25"/>
    <row r="879" ht="12.75" customHeight="1" x14ac:dyDescent="0.25"/>
    <row r="880" ht="12.75" customHeight="1" x14ac:dyDescent="0.25"/>
    <row r="881" ht="12.75" customHeight="1" x14ac:dyDescent="0.25"/>
    <row r="882" ht="12.75" customHeight="1" x14ac:dyDescent="0.25"/>
    <row r="883" ht="12.75" customHeight="1" x14ac:dyDescent="0.25"/>
    <row r="884" ht="12.75" customHeight="1" x14ac:dyDescent="0.25"/>
    <row r="885" ht="12.75" customHeight="1" x14ac:dyDescent="0.25"/>
    <row r="886" ht="12.75" customHeight="1" x14ac:dyDescent="0.25"/>
    <row r="887" ht="12.75" customHeight="1" x14ac:dyDescent="0.25"/>
    <row r="888" ht="12.75" customHeight="1" x14ac:dyDescent="0.25"/>
    <row r="889" ht="12.75" customHeight="1" x14ac:dyDescent="0.25"/>
    <row r="890" ht="12.75" customHeight="1" x14ac:dyDescent="0.25"/>
    <row r="891" ht="12.75" customHeight="1" x14ac:dyDescent="0.25"/>
    <row r="892" ht="12.75" customHeight="1" x14ac:dyDescent="0.25"/>
    <row r="893" ht="12.75" customHeight="1" x14ac:dyDescent="0.25"/>
    <row r="894" ht="12.75" customHeight="1" x14ac:dyDescent="0.25"/>
    <row r="895" ht="12.75" customHeight="1" x14ac:dyDescent="0.25"/>
    <row r="896" ht="12.75" customHeight="1" x14ac:dyDescent="0.25"/>
    <row r="897" ht="12.75" customHeight="1" x14ac:dyDescent="0.25"/>
    <row r="898" ht="12.75" customHeight="1" x14ac:dyDescent="0.25"/>
    <row r="899" ht="12.75" customHeight="1" x14ac:dyDescent="0.25"/>
    <row r="900" ht="12.75" customHeight="1" x14ac:dyDescent="0.25"/>
    <row r="901" ht="12.75" customHeight="1" x14ac:dyDescent="0.25"/>
    <row r="902" ht="12.75" customHeight="1" x14ac:dyDescent="0.25"/>
    <row r="903" ht="12.75" customHeight="1" x14ac:dyDescent="0.25"/>
    <row r="904" ht="12.75" customHeight="1" x14ac:dyDescent="0.25"/>
    <row r="905" ht="12.75" customHeight="1" x14ac:dyDescent="0.25"/>
    <row r="906" ht="12.75" customHeight="1" x14ac:dyDescent="0.25"/>
    <row r="907" ht="12.75" customHeight="1" x14ac:dyDescent="0.25"/>
    <row r="908" ht="12.75" customHeight="1" x14ac:dyDescent="0.25"/>
    <row r="909" ht="12.75" customHeight="1" x14ac:dyDescent="0.25"/>
    <row r="910" ht="12.75" customHeight="1" x14ac:dyDescent="0.25"/>
    <row r="911" ht="12.75" customHeight="1" x14ac:dyDescent="0.25"/>
    <row r="912" ht="12.75" customHeight="1" x14ac:dyDescent="0.25"/>
    <row r="913" ht="12.75" customHeight="1" x14ac:dyDescent="0.25"/>
    <row r="914" ht="12.75" customHeight="1" x14ac:dyDescent="0.25"/>
    <row r="915" ht="12.75" customHeight="1" x14ac:dyDescent="0.25"/>
    <row r="916" ht="12.75" customHeight="1" x14ac:dyDescent="0.25"/>
    <row r="917" ht="12.75" customHeight="1" x14ac:dyDescent="0.25"/>
    <row r="918" ht="12.75" customHeight="1" x14ac:dyDescent="0.25"/>
    <row r="919" ht="12.75" customHeight="1" x14ac:dyDescent="0.25"/>
    <row r="920" ht="12.75" customHeight="1" x14ac:dyDescent="0.25"/>
    <row r="921" ht="12.75" customHeight="1" x14ac:dyDescent="0.25"/>
    <row r="922" ht="12.75" customHeight="1" x14ac:dyDescent="0.25"/>
    <row r="923" ht="12.75" customHeight="1" x14ac:dyDescent="0.25"/>
  </sheetData>
  <sheetProtection algorithmName="SHA-512" hashValue="AuYK/4R2o8JMyJxwE6v4DqpW3IpsF+BE80F6+/2+gyX/xCLvwjDlIi/ezeezSviLEsdCNR6CiFSJCMDQtTPX7A==" saltValue="OkpNPlcSUiKgn/pQ1C6wSw==" spinCount="100000" sheet="1" objects="1" scenarios="1"/>
  <mergeCells count="3">
    <mergeCell ref="A6:K6"/>
    <mergeCell ref="A7:K7"/>
    <mergeCell ref="A9:K9"/>
  </mergeCells>
  <pageMargins left="0.7" right="0.7" top="0.75" bottom="0.75" header="0.3" footer="0.3"/>
  <pageSetup orientation="portrait" horizontalDpi="1200" verticalDpi="1200" r:id="rId1"/>
  <headerFooter>
    <oddFooter>&amp;L&amp;1#&amp;"Calibri"&amp;9&amp;K0000FFFHLBank San Francisco | Confidential</oddFooter>
  </headerFooter>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8"/>
  <dimension ref="A1:M80"/>
  <sheetViews>
    <sheetView showGridLines="0" zoomScale="115" zoomScaleNormal="115" zoomScaleSheetLayoutView="100" workbookViewId="0">
      <selection activeCell="F34" sqref="F34"/>
    </sheetView>
  </sheetViews>
  <sheetFormatPr defaultColWidth="9.1796875" defaultRowHeight="12.5" x14ac:dyDescent="0.25"/>
  <cols>
    <col min="1" max="1" width="9.1796875" style="10" customWidth="1"/>
    <col min="2" max="2" width="8.54296875" style="10" customWidth="1"/>
    <col min="3" max="3" width="48.1796875" style="10" customWidth="1"/>
    <col min="4" max="4" width="12.81640625" style="198" bestFit="1" customWidth="1"/>
    <col min="5" max="5" width="10.81640625" style="10" customWidth="1"/>
    <col min="6" max="6" width="10.1796875" style="10" customWidth="1"/>
    <col min="7" max="7" width="2" style="10" customWidth="1"/>
    <col min="8" max="11" width="0" style="10" hidden="1" customWidth="1"/>
    <col min="12" max="16384" width="9.1796875" style="10"/>
  </cols>
  <sheetData>
    <row r="1" spans="1:13" ht="27.65" customHeight="1" x14ac:dyDescent="0.25">
      <c r="A1" s="896" t="s">
        <v>270</v>
      </c>
      <c r="B1" s="896"/>
      <c r="C1" s="896"/>
      <c r="D1" s="896"/>
      <c r="E1" s="896"/>
      <c r="F1" s="896"/>
      <c r="G1" s="196"/>
      <c r="H1" s="196"/>
    </row>
    <row r="2" spans="1:13" ht="18" customHeight="1" x14ac:dyDescent="0.25">
      <c r="A2" s="897" t="str">
        <f>'Rent Roll'!A2</f>
        <v>Version 1.4 Updated 9/1/26</v>
      </c>
      <c r="B2" s="897"/>
      <c r="C2" s="897"/>
      <c r="D2" s="897"/>
      <c r="E2" s="897"/>
      <c r="F2" s="897"/>
      <c r="G2" s="197"/>
      <c r="H2" s="197"/>
    </row>
    <row r="3" spans="1:13" ht="9" customHeight="1" x14ac:dyDescent="0.25"/>
    <row r="4" spans="1:13" ht="9" customHeight="1" x14ac:dyDescent="0.25"/>
    <row r="5" spans="1:13" s="200" customFormat="1" ht="12.75" customHeight="1" x14ac:dyDescent="0.3">
      <c r="A5" s="816" t="s">
        <v>127</v>
      </c>
      <c r="B5" s="817"/>
      <c r="C5" s="277" t="str">
        <f>IF('Rent Roll'!C4&gt;0,'Rent Roll'!C4,"")</f>
        <v/>
      </c>
      <c r="D5" s="901" t="s">
        <v>264</v>
      </c>
      <c r="E5" s="901"/>
      <c r="F5" s="279">
        <v>2026</v>
      </c>
      <c r="G5" s="199"/>
      <c r="H5" s="289" cm="1">
        <f t="array" ref="H5">_xlfn.IFS(F5&gt;=2024,H28,F5=2023,H27,F5=2022,H27,F5&lt;2022,H26)</f>
        <v>5</v>
      </c>
    </row>
    <row r="6" spans="1:13" x14ac:dyDescent="0.25">
      <c r="A6" s="236"/>
      <c r="B6" s="237"/>
      <c r="C6" s="236"/>
      <c r="D6" s="238"/>
      <c r="E6" s="62"/>
      <c r="F6"/>
      <c r="G6"/>
      <c r="H6"/>
      <c r="I6" s="202"/>
      <c r="J6" s="203"/>
      <c r="K6" s="203"/>
      <c r="L6" s="203"/>
      <c r="M6" s="203"/>
    </row>
    <row r="7" spans="1:13" x14ac:dyDescent="0.25">
      <c r="A7" s="898" t="s">
        <v>167</v>
      </c>
      <c r="B7" s="899"/>
      <c r="C7" s="899"/>
      <c r="D7" s="900"/>
      <c r="E7" s="301">
        <f>IF('Sources of Funds'!D22="",0,'Sources of Funds'!D22)</f>
        <v>0</v>
      </c>
      <c r="F7" s="240" t="s">
        <v>168</v>
      </c>
      <c r="G7"/>
      <c r="H7" s="10">
        <v>2010</v>
      </c>
      <c r="I7" s="202"/>
      <c r="J7" s="203"/>
      <c r="K7" s="203"/>
      <c r="L7" s="203"/>
      <c r="M7" s="203"/>
    </row>
    <row r="8" spans="1:13" x14ac:dyDescent="0.25">
      <c r="A8" s="898" t="s">
        <v>169</v>
      </c>
      <c r="B8" s="899"/>
      <c r="C8" s="899"/>
      <c r="D8" s="900"/>
      <c r="E8" s="239">
        <f>IF('Rent Roll Summary'!D15="",0,'Rent Roll Summary'!D15)</f>
        <v>0</v>
      </c>
      <c r="F8" s="240" t="s">
        <v>170</v>
      </c>
      <c r="G8"/>
      <c r="H8" s="10">
        <v>2011</v>
      </c>
      <c r="I8" s="202"/>
      <c r="J8" s="203"/>
      <c r="K8" s="203"/>
      <c r="L8" s="203"/>
      <c r="M8" s="203"/>
    </row>
    <row r="9" spans="1:13" x14ac:dyDescent="0.25">
      <c r="A9" s="898" t="s">
        <v>171</v>
      </c>
      <c r="B9" s="899"/>
      <c r="C9" s="899"/>
      <c r="D9" s="900"/>
      <c r="E9" s="239">
        <f>IF(E7=0,0,E7/E8)</f>
        <v>0</v>
      </c>
      <c r="F9" s="240" t="s">
        <v>172</v>
      </c>
      <c r="G9"/>
      <c r="H9" s="10">
        <v>2012</v>
      </c>
      <c r="I9" s="202"/>
      <c r="J9" s="203"/>
      <c r="K9" s="203"/>
      <c r="L9" s="203"/>
      <c r="M9" s="203"/>
    </row>
    <row r="10" spans="1:13" x14ac:dyDescent="0.25">
      <c r="A10" s="898" t="s">
        <v>173</v>
      </c>
      <c r="B10" s="899"/>
      <c r="C10" s="899"/>
      <c r="D10" s="900"/>
      <c r="E10" s="239">
        <f>INDEX(J7:J23,MATCH(F5,H7:H23,0))</f>
        <v>65000</v>
      </c>
      <c r="F10" s="240" t="s">
        <v>174</v>
      </c>
      <c r="G10"/>
      <c r="H10" s="10">
        <v>2013</v>
      </c>
      <c r="I10" s="202"/>
      <c r="J10" s="203"/>
      <c r="K10" s="203"/>
      <c r="L10" s="203"/>
      <c r="M10" s="203"/>
    </row>
    <row r="11" spans="1:13" x14ac:dyDescent="0.25">
      <c r="A11" s="898" t="s">
        <v>175</v>
      </c>
      <c r="B11" s="899"/>
      <c r="C11" s="899"/>
      <c r="D11" s="900"/>
      <c r="E11" s="239">
        <f>INDEX(I7:I23,MATCH(F5,H7:H23,0))</f>
        <v>30000</v>
      </c>
      <c r="F11" s="240" t="s">
        <v>176</v>
      </c>
      <c r="H11" s="204">
        <v>2014</v>
      </c>
      <c r="L11" s="203"/>
      <c r="M11" s="203"/>
    </row>
    <row r="12" spans="1:13" x14ac:dyDescent="0.25">
      <c r="A12" s="241"/>
      <c r="B12" s="242"/>
      <c r="C12" s="242"/>
      <c r="D12" s="243"/>
      <c r="E12" s="244"/>
      <c r="H12" s="10">
        <v>2015</v>
      </c>
      <c r="L12" s="203"/>
      <c r="M12" s="203"/>
    </row>
    <row r="13" spans="1:13" x14ac:dyDescent="0.25">
      <c r="A13" s="245" t="s">
        <v>177</v>
      </c>
      <c r="B13" s="903" t="s">
        <v>178</v>
      </c>
      <c r="C13" s="903"/>
      <c r="D13" s="900"/>
      <c r="E13" s="246">
        <f>+E10-E11</f>
        <v>35000</v>
      </c>
      <c r="F13" s="247" t="s">
        <v>179</v>
      </c>
      <c r="H13" s="10">
        <v>2016</v>
      </c>
      <c r="L13" s="203"/>
      <c r="M13" s="203"/>
    </row>
    <row r="14" spans="1:13" x14ac:dyDescent="0.25">
      <c r="A14" s="245" t="s">
        <v>180</v>
      </c>
      <c r="B14" s="903" t="s">
        <v>286</v>
      </c>
      <c r="C14" s="903"/>
      <c r="D14" s="900"/>
      <c r="E14" s="248">
        <f>INDEX(L7:L23,MATCH(F5,H7:H23,0))</f>
        <v>1.4285714285714287E-4</v>
      </c>
      <c r="F14" s="247" t="s">
        <v>181</v>
      </c>
      <c r="H14" s="10">
        <v>2017</v>
      </c>
      <c r="L14" s="203"/>
      <c r="M14" s="203"/>
    </row>
    <row r="15" spans="1:13" x14ac:dyDescent="0.25">
      <c r="A15" s="245" t="s">
        <v>182</v>
      </c>
      <c r="B15" s="903" t="s">
        <v>183</v>
      </c>
      <c r="C15" s="903"/>
      <c r="D15" s="900"/>
      <c r="E15" s="246">
        <f>IF(E9=0,0,E9-E11)</f>
        <v>0</v>
      </c>
      <c r="F15" s="247" t="s">
        <v>184</v>
      </c>
      <c r="H15" s="10">
        <v>2018</v>
      </c>
      <c r="L15" s="203"/>
      <c r="M15" s="203"/>
    </row>
    <row r="16" spans="1:13" x14ac:dyDescent="0.25">
      <c r="A16" s="245" t="s">
        <v>185</v>
      </c>
      <c r="B16" s="903" t="s">
        <v>186</v>
      </c>
      <c r="C16" s="903"/>
      <c r="D16" s="900"/>
      <c r="E16" s="278">
        <f>IF(E15=0,0,+E14*E15)</f>
        <v>0</v>
      </c>
      <c r="F16" s="247" t="s">
        <v>187</v>
      </c>
      <c r="H16" s="10">
        <v>2019</v>
      </c>
      <c r="L16" s="203"/>
      <c r="M16" s="203"/>
    </row>
    <row r="17" spans="1:13" x14ac:dyDescent="0.25">
      <c r="A17" s="249"/>
      <c r="B17" s="242"/>
      <c r="C17" s="242"/>
      <c r="D17" s="281"/>
      <c r="E17" s="236"/>
      <c r="H17" s="10">
        <v>2020</v>
      </c>
      <c r="L17" s="203"/>
      <c r="M17" s="203"/>
    </row>
    <row r="18" spans="1:13" s="204" customFormat="1" x14ac:dyDescent="0.25">
      <c r="A18" s="250" t="s">
        <v>188</v>
      </c>
      <c r="B18" s="902" t="s">
        <v>287</v>
      </c>
      <c r="C18" s="902"/>
      <c r="D18" s="761"/>
      <c r="E18" s="280" cm="1">
        <f t="array" ref="E18">_xlfn.IFS(C5="",0,E15&lt;0,H5,E15&gt;=0,H5-E16)</f>
        <v>0</v>
      </c>
      <c r="H18" s="10">
        <v>2021</v>
      </c>
      <c r="L18" s="205"/>
      <c r="M18" s="205"/>
    </row>
    <row r="19" spans="1:13" ht="15.75" hidden="1" customHeight="1" x14ac:dyDescent="0.25">
      <c r="A19" s="236"/>
      <c r="B19" s="236"/>
      <c r="C19" s="236"/>
      <c r="D19" s="251"/>
      <c r="E19" s="236"/>
      <c r="H19" s="204">
        <v>2022</v>
      </c>
      <c r="L19" s="203"/>
      <c r="M19" s="203"/>
    </row>
    <row r="20" spans="1:13" ht="13.5" hidden="1" customHeight="1" x14ac:dyDescent="0.3">
      <c r="B20" s="206"/>
      <c r="C20" s="206"/>
      <c r="D20" s="207"/>
      <c r="H20" s="10">
        <v>2023</v>
      </c>
      <c r="I20" s="10">
        <v>20000</v>
      </c>
      <c r="J20" s="10">
        <v>40000</v>
      </c>
      <c r="K20" s="10">
        <v>7</v>
      </c>
      <c r="L20" s="490">
        <f>K20/(J20-I20)</f>
        <v>3.5E-4</v>
      </c>
      <c r="M20" s="203"/>
    </row>
    <row r="21" spans="1:13" ht="13.5" hidden="1" customHeight="1" x14ac:dyDescent="0.3">
      <c r="B21" s="206"/>
      <c r="C21" s="206"/>
      <c r="D21" s="207"/>
      <c r="H21" s="10">
        <v>2024</v>
      </c>
      <c r="I21" s="10">
        <v>20000</v>
      </c>
      <c r="J21" s="10">
        <v>40000</v>
      </c>
      <c r="K21" s="10">
        <v>5</v>
      </c>
      <c r="L21" s="490">
        <f t="shared" ref="L21:L22" si="0">K21/(J21-I21)</f>
        <v>2.5000000000000001E-4</v>
      </c>
      <c r="M21" s="203"/>
    </row>
    <row r="22" spans="1:13" ht="13.5" hidden="1" customHeight="1" x14ac:dyDescent="0.3">
      <c r="B22" s="206"/>
      <c r="C22" s="206"/>
      <c r="D22" s="207"/>
      <c r="H22" s="10">
        <v>2025</v>
      </c>
      <c r="I22" s="10">
        <v>30000</v>
      </c>
      <c r="J22" s="10">
        <v>65000</v>
      </c>
      <c r="K22" s="10">
        <v>5</v>
      </c>
      <c r="L22" s="490">
        <f t="shared" si="0"/>
        <v>1.4285714285714287E-4</v>
      </c>
      <c r="M22" s="203"/>
    </row>
    <row r="23" spans="1:13" ht="13.5" hidden="1" customHeight="1" x14ac:dyDescent="0.3">
      <c r="B23" s="206"/>
      <c r="C23" s="206"/>
      <c r="D23" s="207"/>
      <c r="H23" s="10">
        <v>2026</v>
      </c>
      <c r="I23" s="10">
        <v>30000</v>
      </c>
      <c r="J23" s="10">
        <v>65000</v>
      </c>
      <c r="K23" s="10">
        <v>5</v>
      </c>
      <c r="L23" s="490">
        <f t="shared" ref="L23" si="1">K23/(J23-I23)</f>
        <v>1.4285714285714287E-4</v>
      </c>
      <c r="M23" s="203"/>
    </row>
    <row r="24" spans="1:13" ht="13.5" hidden="1" customHeight="1" x14ac:dyDescent="0.3">
      <c r="E24" s="206"/>
      <c r="F24" s="206"/>
      <c r="G24"/>
      <c r="I24" s="202"/>
      <c r="J24" s="203"/>
      <c r="K24" s="203"/>
      <c r="L24" s="203"/>
      <c r="M24" s="203"/>
    </row>
    <row r="25" spans="1:13" ht="13.5" hidden="1" customHeight="1" x14ac:dyDescent="0.3">
      <c r="E25" s="206"/>
      <c r="F25" s="206"/>
      <c r="G25"/>
      <c r="H25" t="s">
        <v>283</v>
      </c>
      <c r="I25" s="202"/>
      <c r="J25" s="203"/>
      <c r="K25" s="203"/>
      <c r="L25" s="203"/>
      <c r="M25" s="203"/>
    </row>
    <row r="26" spans="1:13" ht="13.5" hidden="1" customHeight="1" x14ac:dyDescent="0.3">
      <c r="E26" s="206"/>
      <c r="F26" s="206"/>
      <c r="G26"/>
      <c r="H26">
        <f>IF(F5=0,0,IF(F5&lt;2012,8,12))</f>
        <v>12</v>
      </c>
      <c r="I26" s="208"/>
      <c r="J26" s="203"/>
      <c r="K26" s="203"/>
      <c r="L26" s="203"/>
      <c r="M26" s="203"/>
    </row>
    <row r="27" spans="1:13" ht="13.5" hidden="1" customHeight="1" x14ac:dyDescent="0.3">
      <c r="E27" s="206"/>
      <c r="F27" s="206"/>
      <c r="G27"/>
      <c r="H27">
        <v>7</v>
      </c>
      <c r="I27" s="208"/>
      <c r="J27" s="203"/>
      <c r="K27" s="203"/>
      <c r="L27" s="203"/>
      <c r="M27" s="203"/>
    </row>
    <row r="28" spans="1:13" ht="13.5" hidden="1" customHeight="1" x14ac:dyDescent="0.3">
      <c r="E28" s="206"/>
      <c r="F28" s="206"/>
      <c r="G28"/>
      <c r="H28">
        <v>5</v>
      </c>
      <c r="I28" s="202"/>
      <c r="J28" s="203"/>
      <c r="K28" s="203"/>
      <c r="L28" s="203"/>
      <c r="M28" s="203"/>
    </row>
    <row r="29" spans="1:13" ht="13.5" hidden="1" customHeight="1" x14ac:dyDescent="0.3">
      <c r="B29" s="206"/>
      <c r="C29" s="206"/>
      <c r="D29" s="207"/>
      <c r="E29" s="206"/>
      <c r="F29" s="206"/>
      <c r="G29"/>
      <c r="H29">
        <v>3</v>
      </c>
      <c r="I29" s="202"/>
      <c r="J29" s="203"/>
      <c r="K29" s="203"/>
      <c r="L29" s="203"/>
      <c r="M29" s="203"/>
    </row>
    <row r="30" spans="1:13" ht="13.5" customHeight="1" x14ac:dyDescent="0.3">
      <c r="B30" s="206"/>
      <c r="C30" s="206"/>
      <c r="D30" s="207"/>
      <c r="E30" s="206"/>
      <c r="F30" s="206"/>
      <c r="G30"/>
      <c r="H30"/>
      <c r="I30" s="202"/>
      <c r="J30" s="203"/>
      <c r="K30" s="203"/>
      <c r="L30" s="203"/>
      <c r="M30" s="203"/>
    </row>
    <row r="31" spans="1:13" ht="13.5" customHeight="1" x14ac:dyDescent="0.3">
      <c r="B31" s="206"/>
      <c r="C31" s="206"/>
      <c r="D31" s="207"/>
      <c r="E31" s="206"/>
      <c r="F31" s="206"/>
      <c r="G31"/>
      <c r="H31"/>
      <c r="I31" s="202"/>
      <c r="J31" s="203"/>
      <c r="K31" s="203"/>
      <c r="L31" s="203"/>
      <c r="M31" s="203"/>
    </row>
    <row r="32" spans="1:13" ht="13.5" customHeight="1" x14ac:dyDescent="0.3">
      <c r="B32" s="206"/>
      <c r="C32" s="206"/>
      <c r="D32" s="207"/>
      <c r="E32" s="206"/>
      <c r="F32" s="206"/>
      <c r="G32"/>
      <c r="H32"/>
      <c r="I32"/>
      <c r="J32"/>
      <c r="K32"/>
      <c r="L32" s="203"/>
      <c r="M32" s="203"/>
    </row>
    <row r="33" spans="2:13" ht="13.5" customHeight="1" x14ac:dyDescent="0.3">
      <c r="B33" s="206"/>
      <c r="C33" s="206"/>
      <c r="D33" s="207"/>
      <c r="E33" s="206"/>
      <c r="F33" s="206"/>
      <c r="G33"/>
      <c r="H33"/>
      <c r="I33"/>
      <c r="J33"/>
      <c r="K33"/>
      <c r="L33" s="203"/>
      <c r="M33" s="203"/>
    </row>
    <row r="34" spans="2:13" ht="13.5" customHeight="1" x14ac:dyDescent="0.3">
      <c r="B34" s="206"/>
      <c r="C34" s="206"/>
      <c r="D34" s="207"/>
      <c r="E34" s="206"/>
      <c r="F34" s="206"/>
      <c r="G34"/>
      <c r="H34"/>
      <c r="I34"/>
      <c r="J34"/>
      <c r="K34"/>
      <c r="L34" s="203"/>
      <c r="M34" s="203"/>
    </row>
    <row r="35" spans="2:13" x14ac:dyDescent="0.25">
      <c r="B35"/>
      <c r="C35"/>
      <c r="D35" s="201"/>
      <c r="E35"/>
      <c r="G35" s="202"/>
      <c r="H35"/>
      <c r="I35"/>
      <c r="J35"/>
      <c r="K35"/>
      <c r="L35" s="203"/>
      <c r="M35" s="203"/>
    </row>
    <row r="36" spans="2:13" x14ac:dyDescent="0.25">
      <c r="B36"/>
      <c r="C36" s="203"/>
      <c r="D36" s="209"/>
      <c r="E36" s="203"/>
      <c r="F36" s="210"/>
      <c r="G36" s="202"/>
      <c r="H36" s="202"/>
      <c r="I36"/>
      <c r="J36"/>
      <c r="K36"/>
      <c r="L36" s="203"/>
      <c r="M36" s="203"/>
    </row>
    <row r="37" spans="2:13" ht="13" x14ac:dyDescent="0.3">
      <c r="B37"/>
      <c r="C37" s="203"/>
      <c r="D37" s="209"/>
      <c r="E37" s="211"/>
      <c r="F37" s="210"/>
      <c r="G37"/>
      <c r="H37" s="202"/>
      <c r="I37" s="202"/>
      <c r="J37" s="203"/>
      <c r="K37" s="203"/>
      <c r="L37" s="203"/>
      <c r="M37" s="203"/>
    </row>
    <row r="38" spans="2:13" ht="13" x14ac:dyDescent="0.3">
      <c r="B38" s="211"/>
      <c r="C38" s="211"/>
      <c r="D38" s="212"/>
      <c r="E38" s="211"/>
      <c r="F38" s="1"/>
      <c r="G38" s="211"/>
      <c r="H38" s="202"/>
      <c r="I38" s="202"/>
      <c r="J38" s="203"/>
      <c r="K38" s="203"/>
      <c r="L38" s="203"/>
      <c r="M38" s="203"/>
    </row>
    <row r="39" spans="2:13" ht="13" x14ac:dyDescent="0.3">
      <c r="B39" s="211"/>
      <c r="C39" s="211"/>
      <c r="D39" s="212"/>
      <c r="E39" s="211"/>
      <c r="F39" s="211"/>
      <c r="G39" s="211"/>
      <c r="H39" s="211"/>
      <c r="I39" s="211"/>
      <c r="J39" s="211"/>
      <c r="K39" s="211"/>
      <c r="L39" s="211"/>
      <c r="M39" s="211"/>
    </row>
    <row r="40" spans="2:13" ht="13" x14ac:dyDescent="0.3">
      <c r="B40" s="211"/>
      <c r="C40" s="211"/>
      <c r="D40" s="212"/>
      <c r="E40" s="211"/>
      <c r="F40" s="211"/>
      <c r="G40" s="211"/>
      <c r="H40" s="211"/>
      <c r="I40" s="211"/>
      <c r="J40" s="211"/>
      <c r="K40" s="211"/>
      <c r="L40" s="211"/>
      <c r="M40" s="211"/>
    </row>
    <row r="41" spans="2:13" ht="13" x14ac:dyDescent="0.3">
      <c r="B41" s="211"/>
      <c r="C41" s="211"/>
      <c r="D41" s="212"/>
      <c r="E41" s="211"/>
      <c r="F41" s="211"/>
      <c r="G41" s="211"/>
      <c r="H41" s="211"/>
      <c r="I41" s="211"/>
      <c r="J41" s="211"/>
      <c r="K41" s="211"/>
      <c r="L41" s="211"/>
      <c r="M41" s="211"/>
    </row>
    <row r="42" spans="2:13" ht="13" x14ac:dyDescent="0.3">
      <c r="B42" s="211"/>
      <c r="C42" s="211"/>
      <c r="D42" s="212"/>
      <c r="E42" s="211"/>
      <c r="F42" s="211"/>
      <c r="G42" s="211"/>
      <c r="H42" s="211"/>
      <c r="I42" s="211"/>
      <c r="J42" s="211"/>
      <c r="K42" s="211"/>
      <c r="L42" s="211"/>
      <c r="M42" s="211"/>
    </row>
    <row r="43" spans="2:13" ht="13" x14ac:dyDescent="0.3">
      <c r="B43" s="211"/>
      <c r="C43" s="211"/>
      <c r="D43" s="212"/>
      <c r="F43" s="211"/>
      <c r="G43" s="211"/>
      <c r="H43" s="211"/>
      <c r="I43" s="211"/>
      <c r="J43" s="211"/>
      <c r="K43" s="211"/>
      <c r="L43" s="211"/>
      <c r="M43" s="211"/>
    </row>
    <row r="44" spans="2:13" ht="13" x14ac:dyDescent="0.3">
      <c r="H44" s="211"/>
      <c r="I44" s="211"/>
      <c r="J44" s="211"/>
      <c r="K44" s="211"/>
      <c r="L44" s="211"/>
      <c r="M44" s="211"/>
    </row>
    <row r="55" ht="38.5" hidden="1" customHeight="1" x14ac:dyDescent="0.25"/>
    <row r="65" spans="9:12" hidden="1" x14ac:dyDescent="0.25">
      <c r="I65"/>
      <c r="J65"/>
      <c r="K65"/>
      <c r="L65"/>
    </row>
    <row r="66" spans="9:12" hidden="1" x14ac:dyDescent="0.25">
      <c r="I66"/>
      <c r="J66"/>
      <c r="K66"/>
      <c r="L66"/>
    </row>
    <row r="67" spans="9:12" hidden="1" x14ac:dyDescent="0.25">
      <c r="I67"/>
      <c r="J67"/>
      <c r="K67"/>
      <c r="L67"/>
    </row>
    <row r="80" spans="9:12" ht="12.65" hidden="1" customHeight="1" x14ac:dyDescent="0.25"/>
  </sheetData>
  <sheetProtection algorithmName="SHA-512" hashValue="UiYP4TX0cUoUjgwsBFQ4602U1S1nwLX5nYolKHQjxSCPjsKuAXJlJe6xVb/4nvD4eioZ00PweD7R0EY+7fg2+g==" saltValue="C85pShxH0PkBbLQaMVZ6gQ==" spinCount="100000" sheet="1" objects="1" scenarios="1"/>
  <mergeCells count="14">
    <mergeCell ref="A10:D10"/>
    <mergeCell ref="A11:D11"/>
    <mergeCell ref="B18:D18"/>
    <mergeCell ref="B13:D13"/>
    <mergeCell ref="B14:D14"/>
    <mergeCell ref="B15:D15"/>
    <mergeCell ref="B16:D16"/>
    <mergeCell ref="A1:F1"/>
    <mergeCell ref="A2:F2"/>
    <mergeCell ref="A7:D7"/>
    <mergeCell ref="A8:D8"/>
    <mergeCell ref="A9:D9"/>
    <mergeCell ref="D5:E5"/>
    <mergeCell ref="A5:B5"/>
  </mergeCells>
  <phoneticPr fontId="32" type="noConversion"/>
  <dataValidations count="1">
    <dataValidation type="list" allowBlank="1" showInputMessage="1" showErrorMessage="1" errorTitle="Select award approval year" error="Select award approval year" prompt="Select award approval year" sqref="F5" xr:uid="{00000000-0002-0000-0900-000000000000}">
      <formula1>"2023,2024,2025,2026"</formula1>
    </dataValidation>
  </dataValidations>
  <printOptions horizontalCentered="1"/>
  <pageMargins left="0.25" right="0.28999999999999998" top="1.02" bottom="0.6" header="0.5" footer="0.5"/>
  <pageSetup scale="70" orientation="landscape" r:id="rId1"/>
  <headerFooter alignWithMargins="0">
    <oddFooter>&amp;L&amp;1#&amp;"Calibri"&amp;9&amp;K0000FFFHLBank San Francisco | Confidential</oddFooter>
  </headerFooter>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J2275"/>
  <sheetViews>
    <sheetView showGridLines="0" tabSelected="1" zoomScaleNormal="100" zoomScaleSheetLayoutView="110" workbookViewId="0"/>
  </sheetViews>
  <sheetFormatPr defaultColWidth="0" defaultRowHeight="12.5" zeroHeight="1" x14ac:dyDescent="0.25"/>
  <cols>
    <col min="1" max="1" width="4.54296875" customWidth="1"/>
    <col min="2" max="2" width="117" customWidth="1"/>
    <col min="3" max="3" width="0.54296875" customWidth="1"/>
    <col min="4" max="9" width="0" hidden="1" customWidth="1"/>
    <col min="10" max="10" width="13.81640625" hidden="1" customWidth="1"/>
  </cols>
  <sheetData>
    <row r="1" spans="1:3" ht="19.5" customHeight="1" x14ac:dyDescent="0.25">
      <c r="A1" s="317"/>
      <c r="B1" s="447" t="s">
        <v>588</v>
      </c>
      <c r="C1" s="318"/>
    </row>
    <row r="2" spans="1:3" ht="18" customHeight="1" x14ac:dyDescent="0.25">
      <c r="A2" s="317"/>
      <c r="B2" s="448" t="str">
        <f>'Rent Roll'!A2</f>
        <v>Version 1.4 Updated 9/1/26</v>
      </c>
      <c r="C2" s="318"/>
    </row>
    <row r="3" spans="1:3" ht="18" customHeight="1" x14ac:dyDescent="0.25">
      <c r="A3" s="319"/>
      <c r="B3" s="320"/>
      <c r="C3" s="321"/>
    </row>
    <row r="4" spans="1:3" ht="14" x14ac:dyDescent="0.25">
      <c r="A4" s="323" t="s">
        <v>276</v>
      </c>
      <c r="B4" s="324"/>
      <c r="C4" s="318"/>
    </row>
    <row r="5" spans="1:3" ht="7.5" customHeight="1" x14ac:dyDescent="0.25">
      <c r="A5" s="325"/>
      <c r="B5" s="326"/>
      <c r="C5" s="318"/>
    </row>
    <row r="6" spans="1:3" ht="18" customHeight="1" x14ac:dyDescent="0.25">
      <c r="A6" s="317" t="s">
        <v>290</v>
      </c>
      <c r="B6" s="327" t="s">
        <v>291</v>
      </c>
      <c r="C6" s="318"/>
    </row>
    <row r="7" spans="1:3" ht="18" customHeight="1" x14ac:dyDescent="0.25">
      <c r="A7" s="317" t="s">
        <v>292</v>
      </c>
      <c r="B7" s="327" t="s">
        <v>293</v>
      </c>
      <c r="C7" s="318"/>
    </row>
    <row r="8" spans="1:3" ht="12.75" customHeight="1" x14ac:dyDescent="0.25">
      <c r="A8" s="317"/>
      <c r="B8" s="322"/>
    </row>
    <row r="9" spans="1:3" ht="14" x14ac:dyDescent="0.25">
      <c r="A9" s="323" t="s">
        <v>321</v>
      </c>
      <c r="B9" s="324"/>
    </row>
    <row r="10" spans="1:3" ht="7.5" customHeight="1" x14ac:dyDescent="0.25">
      <c r="A10" s="325"/>
      <c r="B10" s="326"/>
      <c r="C10" s="318"/>
    </row>
    <row r="11" spans="1:3" ht="30" customHeight="1" x14ac:dyDescent="0.25">
      <c r="A11" s="328" t="s">
        <v>290</v>
      </c>
      <c r="B11" s="322" t="s">
        <v>676</v>
      </c>
    </row>
    <row r="12" spans="1:3" ht="18" customHeight="1" x14ac:dyDescent="0.25">
      <c r="A12" s="328" t="s">
        <v>292</v>
      </c>
      <c r="B12" s="322" t="s">
        <v>310</v>
      </c>
    </row>
    <row r="13" spans="1:3" ht="32.15" customHeight="1" x14ac:dyDescent="0.25">
      <c r="A13" s="328" t="s">
        <v>294</v>
      </c>
      <c r="B13" s="322" t="s">
        <v>308</v>
      </c>
    </row>
    <row r="14" spans="1:3" ht="31.5" customHeight="1" x14ac:dyDescent="0.25">
      <c r="A14" s="328" t="s">
        <v>295</v>
      </c>
      <c r="B14" s="322" t="s">
        <v>564</v>
      </c>
    </row>
    <row r="15" spans="1:3" ht="18" customHeight="1" x14ac:dyDescent="0.25">
      <c r="A15" s="317" t="s">
        <v>296</v>
      </c>
      <c r="B15" s="322" t="s">
        <v>309</v>
      </c>
    </row>
    <row r="16" spans="1:3" ht="18" customHeight="1" x14ac:dyDescent="0.25">
      <c r="A16" s="317" t="s">
        <v>297</v>
      </c>
      <c r="B16" s="322" t="s">
        <v>322</v>
      </c>
    </row>
    <row r="17" spans="1:3" s="289" customFormat="1" ht="46.4" customHeight="1" x14ac:dyDescent="0.25">
      <c r="A17" s="317" t="s">
        <v>298</v>
      </c>
      <c r="B17" s="322" t="s">
        <v>679</v>
      </c>
    </row>
    <row r="18" spans="1:3" s="289" customFormat="1" ht="132" customHeight="1" x14ac:dyDescent="0.25">
      <c r="A18" s="317" t="s">
        <v>302</v>
      </c>
      <c r="B18" s="322" t="s">
        <v>440</v>
      </c>
    </row>
    <row r="19" spans="1:3" ht="12.75" customHeight="1" x14ac:dyDescent="0.25">
      <c r="A19" s="317"/>
      <c r="B19" s="322"/>
    </row>
    <row r="20" spans="1:3" ht="14" x14ac:dyDescent="0.25">
      <c r="A20" s="323" t="s">
        <v>311</v>
      </c>
      <c r="B20" s="323"/>
    </row>
    <row r="21" spans="1:3" ht="7.5" customHeight="1" x14ac:dyDescent="0.25">
      <c r="A21" s="317"/>
      <c r="B21" s="322"/>
    </row>
    <row r="22" spans="1:3" ht="32.15" customHeight="1" x14ac:dyDescent="0.25">
      <c r="A22" s="317" t="s">
        <v>290</v>
      </c>
      <c r="B22" s="322" t="s">
        <v>573</v>
      </c>
    </row>
    <row r="23" spans="1:3" ht="55.5" customHeight="1" x14ac:dyDescent="0.25">
      <c r="A23" s="317" t="s">
        <v>292</v>
      </c>
      <c r="B23" s="322" t="s">
        <v>616</v>
      </c>
    </row>
    <row r="24" spans="1:3" ht="32.15" customHeight="1" x14ac:dyDescent="0.25">
      <c r="A24" s="317" t="s">
        <v>294</v>
      </c>
      <c r="B24" s="322" t="s">
        <v>610</v>
      </c>
    </row>
    <row r="25" spans="1:3" ht="12.75" customHeight="1" x14ac:dyDescent="0.25">
      <c r="A25" s="317"/>
      <c r="B25" s="322"/>
    </row>
    <row r="26" spans="1:3" ht="14" x14ac:dyDescent="0.25">
      <c r="A26" s="323" t="s">
        <v>312</v>
      </c>
      <c r="B26" s="324"/>
    </row>
    <row r="27" spans="1:3" ht="7.5" customHeight="1" x14ac:dyDescent="0.25">
      <c r="A27" s="325"/>
      <c r="B27" s="326"/>
      <c r="C27" s="318"/>
    </row>
    <row r="28" spans="1:3" ht="30" customHeight="1" x14ac:dyDescent="0.25">
      <c r="A28" s="328" t="s">
        <v>290</v>
      </c>
      <c r="B28" s="322" t="s">
        <v>620</v>
      </c>
      <c r="C28" s="289"/>
    </row>
    <row r="29" spans="1:3" ht="32.15" customHeight="1" x14ac:dyDescent="0.25">
      <c r="A29" s="328" t="s">
        <v>292</v>
      </c>
      <c r="B29" s="322" t="s">
        <v>299</v>
      </c>
      <c r="C29" s="289"/>
    </row>
    <row r="30" spans="1:3" ht="43.5" customHeight="1" x14ac:dyDescent="0.25">
      <c r="A30" s="328" t="s">
        <v>294</v>
      </c>
      <c r="B30" s="322" t="s">
        <v>565</v>
      </c>
      <c r="C30" s="289"/>
    </row>
    <row r="31" spans="1:3" ht="18" customHeight="1" x14ac:dyDescent="0.25">
      <c r="A31" s="328" t="s">
        <v>295</v>
      </c>
      <c r="B31" s="322" t="s">
        <v>314</v>
      </c>
      <c r="C31" s="289"/>
    </row>
    <row r="32" spans="1:3" ht="32.15" customHeight="1" x14ac:dyDescent="0.25">
      <c r="A32" s="317" t="s">
        <v>296</v>
      </c>
      <c r="B32" s="322" t="s">
        <v>443</v>
      </c>
      <c r="C32" s="289"/>
    </row>
    <row r="33" spans="1:5" ht="18" customHeight="1" x14ac:dyDescent="0.25">
      <c r="A33" s="317" t="s">
        <v>297</v>
      </c>
      <c r="B33" s="322" t="s">
        <v>315</v>
      </c>
    </row>
    <row r="34" spans="1:5" ht="72.650000000000006" customHeight="1" x14ac:dyDescent="0.25">
      <c r="A34" s="317" t="s">
        <v>298</v>
      </c>
      <c r="B34" s="322" t="s">
        <v>300</v>
      </c>
    </row>
    <row r="35" spans="1:5" ht="46.4" customHeight="1" x14ac:dyDescent="0.25">
      <c r="A35" s="317" t="s">
        <v>302</v>
      </c>
      <c r="B35" s="322" t="s">
        <v>301</v>
      </c>
    </row>
    <row r="36" spans="1:5" ht="32.15" customHeight="1" x14ac:dyDescent="0.25">
      <c r="A36" s="317" t="s">
        <v>303</v>
      </c>
      <c r="B36" s="322" t="s">
        <v>323</v>
      </c>
    </row>
    <row r="37" spans="1:5" ht="57" customHeight="1" x14ac:dyDescent="0.25">
      <c r="A37" s="317" t="s">
        <v>304</v>
      </c>
      <c r="B37" s="322" t="s">
        <v>536</v>
      </c>
    </row>
    <row r="38" spans="1:5" ht="27" customHeight="1" x14ac:dyDescent="0.25">
      <c r="A38" s="317" t="s">
        <v>305</v>
      </c>
      <c r="B38" s="322" t="s">
        <v>566</v>
      </c>
      <c r="D38" s="62"/>
      <c r="E38" s="62"/>
    </row>
    <row r="39" spans="1:5" ht="12.75" customHeight="1" x14ac:dyDescent="0.25">
      <c r="A39" s="317"/>
      <c r="B39" s="322"/>
      <c r="D39" s="293"/>
    </row>
    <row r="40" spans="1:5" ht="18" customHeight="1" x14ac:dyDescent="0.25">
      <c r="A40" s="323" t="s">
        <v>313</v>
      </c>
      <c r="B40" s="324"/>
      <c r="D40" s="293"/>
    </row>
    <row r="41" spans="1:5" ht="7.5" customHeight="1" x14ac:dyDescent="0.25">
      <c r="A41" s="317"/>
      <c r="B41" s="322"/>
      <c r="D41" s="293"/>
    </row>
    <row r="42" spans="1:5" ht="18" customHeight="1" x14ac:dyDescent="0.25">
      <c r="A42" s="328" t="s">
        <v>290</v>
      </c>
      <c r="B42" s="322" t="s">
        <v>568</v>
      </c>
      <c r="D42" s="293"/>
    </row>
    <row r="43" spans="1:5" ht="31.5" customHeight="1" x14ac:dyDescent="0.25">
      <c r="A43" s="328" t="s">
        <v>292</v>
      </c>
      <c r="B43" s="322" t="s">
        <v>567</v>
      </c>
      <c r="D43" s="293"/>
    </row>
    <row r="44" spans="1:5" ht="18" customHeight="1" x14ac:dyDescent="0.25">
      <c r="A44" s="328" t="s">
        <v>294</v>
      </c>
      <c r="B44" s="322" t="s">
        <v>325</v>
      </c>
      <c r="D44" s="293"/>
    </row>
    <row r="45" spans="1:5" ht="30" customHeight="1" x14ac:dyDescent="0.25">
      <c r="A45" s="328" t="s">
        <v>295</v>
      </c>
      <c r="B45" s="322" t="s">
        <v>566</v>
      </c>
      <c r="D45" s="293"/>
    </row>
    <row r="46" spans="1:5" ht="18" customHeight="1" x14ac:dyDescent="0.25">
      <c r="A46" s="317" t="s">
        <v>296</v>
      </c>
      <c r="B46" s="322" t="s">
        <v>317</v>
      </c>
      <c r="D46" s="293"/>
    </row>
    <row r="47" spans="1:5" ht="31.5" customHeight="1" x14ac:dyDescent="0.25">
      <c r="A47" s="317" t="s">
        <v>297</v>
      </c>
      <c r="B47" s="322" t="s">
        <v>618</v>
      </c>
      <c r="D47" s="293"/>
    </row>
    <row r="48" spans="1:5" ht="18" customHeight="1" x14ac:dyDescent="0.25">
      <c r="A48" s="317" t="s">
        <v>298</v>
      </c>
      <c r="B48" s="322" t="s">
        <v>316</v>
      </c>
      <c r="D48" s="293"/>
    </row>
    <row r="49" spans="1:4" ht="18" customHeight="1" x14ac:dyDescent="0.25">
      <c r="A49" s="317" t="s">
        <v>302</v>
      </c>
      <c r="B49" s="322" t="s">
        <v>678</v>
      </c>
      <c r="D49" s="293"/>
    </row>
    <row r="50" spans="1:4" ht="12.75" customHeight="1" x14ac:dyDescent="0.25">
      <c r="A50" s="317"/>
      <c r="B50" s="507"/>
      <c r="D50" s="293"/>
    </row>
    <row r="51" spans="1:4" ht="14" x14ac:dyDescent="0.25">
      <c r="A51" s="323" t="s">
        <v>318</v>
      </c>
      <c r="B51" s="324"/>
      <c r="D51" s="293"/>
    </row>
    <row r="52" spans="1:4" ht="7.5" customHeight="1" x14ac:dyDescent="0.25">
      <c r="A52" s="317"/>
      <c r="B52" s="322"/>
      <c r="D52" s="293"/>
    </row>
    <row r="53" spans="1:4" ht="41.25" customHeight="1" x14ac:dyDescent="0.25">
      <c r="A53" s="328" t="s">
        <v>290</v>
      </c>
      <c r="B53" s="322" t="s">
        <v>569</v>
      </c>
      <c r="D53" s="293"/>
    </row>
    <row r="54" spans="1:4" ht="18" customHeight="1" x14ac:dyDescent="0.25">
      <c r="A54" s="328" t="s">
        <v>292</v>
      </c>
      <c r="B54" s="322" t="s">
        <v>324</v>
      </c>
      <c r="D54" s="293"/>
    </row>
    <row r="55" spans="1:4" ht="18" customHeight="1" x14ac:dyDescent="0.25">
      <c r="A55" s="328" t="s">
        <v>294</v>
      </c>
      <c r="B55" s="322" t="s">
        <v>319</v>
      </c>
      <c r="D55" s="293"/>
    </row>
    <row r="56" spans="1:4" ht="45" customHeight="1" x14ac:dyDescent="0.25">
      <c r="A56" s="317" t="s">
        <v>295</v>
      </c>
      <c r="B56" s="322" t="s">
        <v>535</v>
      </c>
      <c r="D56" s="293"/>
    </row>
    <row r="57" spans="1:4" ht="29.25" customHeight="1" x14ac:dyDescent="0.25">
      <c r="A57" s="317" t="s">
        <v>296</v>
      </c>
      <c r="B57" s="322" t="s">
        <v>566</v>
      </c>
      <c r="D57" s="293"/>
    </row>
    <row r="58" spans="1:4" ht="13.5" customHeight="1" x14ac:dyDescent="0.25">
      <c r="A58" s="317"/>
      <c r="B58" s="322"/>
    </row>
    <row r="59" spans="1:4" ht="18" customHeight="1" x14ac:dyDescent="0.25">
      <c r="A59" s="323" t="s">
        <v>277</v>
      </c>
      <c r="B59" s="324"/>
    </row>
    <row r="60" spans="1:4" ht="7.5" customHeight="1" x14ac:dyDescent="0.25">
      <c r="A60" s="325"/>
      <c r="B60" s="326"/>
      <c r="C60" s="318"/>
    </row>
    <row r="61" spans="1:4" ht="28.5" customHeight="1" x14ac:dyDescent="0.25">
      <c r="A61" s="328" t="s">
        <v>290</v>
      </c>
      <c r="B61" s="482" t="s">
        <v>629</v>
      </c>
    </row>
    <row r="62" spans="1:4" ht="18" customHeight="1" x14ac:dyDescent="0.25">
      <c r="A62" s="317" t="s">
        <v>292</v>
      </c>
      <c r="B62" s="322" t="s">
        <v>306</v>
      </c>
    </row>
    <row r="63" spans="1:4" ht="32.15" customHeight="1" x14ac:dyDescent="0.25">
      <c r="A63" s="317" t="s">
        <v>294</v>
      </c>
      <c r="B63" s="322" t="s">
        <v>570</v>
      </c>
      <c r="D63" s="293"/>
    </row>
    <row r="64" spans="1:4" ht="12.75" customHeight="1" x14ac:dyDescent="0.25">
      <c r="A64" s="317"/>
      <c r="B64" s="322"/>
      <c r="D64" s="293"/>
    </row>
    <row r="65" spans="1:4" ht="21.75" customHeight="1" x14ac:dyDescent="0.25">
      <c r="A65" s="323" t="s">
        <v>402</v>
      </c>
      <c r="B65" s="324"/>
      <c r="D65" s="293"/>
    </row>
    <row r="66" spans="1:4" ht="7.5" customHeight="1" x14ac:dyDescent="0.25">
      <c r="A66" s="325"/>
      <c r="B66" s="326"/>
      <c r="D66" s="293"/>
    </row>
    <row r="67" spans="1:4" ht="18" customHeight="1" x14ac:dyDescent="0.25">
      <c r="A67" s="328" t="s">
        <v>290</v>
      </c>
      <c r="B67" s="322" t="s">
        <v>403</v>
      </c>
      <c r="D67" s="293"/>
    </row>
    <row r="68" spans="1:4" ht="32.15" customHeight="1" x14ac:dyDescent="0.25">
      <c r="A68" s="317" t="s">
        <v>292</v>
      </c>
      <c r="B68" s="322" t="s">
        <v>404</v>
      </c>
      <c r="D68" s="293"/>
    </row>
    <row r="69" spans="1:4" ht="18" customHeight="1" x14ac:dyDescent="0.25">
      <c r="A69" s="317" t="s">
        <v>294</v>
      </c>
      <c r="B69" s="322" t="s">
        <v>405</v>
      </c>
      <c r="D69" s="293"/>
    </row>
    <row r="70" spans="1:4" ht="31.5" customHeight="1" x14ac:dyDescent="0.25">
      <c r="A70" s="317" t="s">
        <v>295</v>
      </c>
      <c r="B70" s="322" t="s">
        <v>571</v>
      </c>
      <c r="D70" s="293"/>
    </row>
    <row r="71" spans="1:4" ht="31.5" customHeight="1" x14ac:dyDescent="0.25">
      <c r="A71" s="317" t="s">
        <v>296</v>
      </c>
      <c r="B71" s="322" t="s">
        <v>406</v>
      </c>
      <c r="D71" s="293"/>
    </row>
    <row r="72" spans="1:4" ht="31.5" customHeight="1" x14ac:dyDescent="0.25">
      <c r="A72" s="317" t="s">
        <v>297</v>
      </c>
      <c r="B72" s="322" t="s">
        <v>408</v>
      </c>
      <c r="D72" s="293"/>
    </row>
    <row r="73" spans="1:4" ht="31.5" customHeight="1" x14ac:dyDescent="0.25">
      <c r="A73" s="317" t="s">
        <v>298</v>
      </c>
      <c r="B73" s="322" t="s">
        <v>407</v>
      </c>
      <c r="D73" s="293"/>
    </row>
    <row r="74" spans="1:4" ht="31.5" customHeight="1" x14ac:dyDescent="0.25">
      <c r="A74" s="317" t="s">
        <v>302</v>
      </c>
      <c r="B74" s="322" t="s">
        <v>409</v>
      </c>
      <c r="D74" s="293"/>
    </row>
    <row r="75" spans="1:4" ht="31.5" customHeight="1" x14ac:dyDescent="0.25">
      <c r="A75" s="317" t="s">
        <v>303</v>
      </c>
      <c r="B75" s="322" t="s">
        <v>572</v>
      </c>
      <c r="D75" s="293"/>
    </row>
    <row r="76" spans="1:4" ht="12.75" customHeight="1" x14ac:dyDescent="0.25">
      <c r="A76" s="317"/>
      <c r="B76" s="322"/>
      <c r="D76" s="293"/>
    </row>
    <row r="77" spans="1:4" ht="18" customHeight="1" x14ac:dyDescent="0.25">
      <c r="A77" s="323" t="s">
        <v>320</v>
      </c>
      <c r="B77" s="324"/>
    </row>
    <row r="78" spans="1:4" ht="7.5" customHeight="1" x14ac:dyDescent="0.25">
      <c r="A78" s="325"/>
      <c r="B78" s="326"/>
      <c r="C78" s="318"/>
      <c r="D78" s="293"/>
    </row>
    <row r="79" spans="1:4" ht="45" customHeight="1" x14ac:dyDescent="0.25">
      <c r="A79" s="317" t="s">
        <v>290</v>
      </c>
      <c r="B79" s="322" t="s">
        <v>656</v>
      </c>
    </row>
    <row r="80" spans="1:4" x14ac:dyDescent="0.25"/>
    <row r="81" spans="1:3" ht="18" customHeight="1" x14ac:dyDescent="0.25">
      <c r="A81" s="323" t="s">
        <v>441</v>
      </c>
      <c r="B81" s="324"/>
    </row>
    <row r="82" spans="1:3" ht="7.5" customHeight="1" x14ac:dyDescent="0.25">
      <c r="A82" s="325"/>
      <c r="B82" s="326"/>
      <c r="C82" s="318"/>
    </row>
    <row r="83" spans="1:3" ht="18" customHeight="1" x14ac:dyDescent="0.25">
      <c r="A83" s="317" t="s">
        <v>290</v>
      </c>
      <c r="B83" s="322" t="s">
        <v>442</v>
      </c>
    </row>
    <row r="84" spans="1:3" x14ac:dyDescent="0.25"/>
    <row r="92" spans="1:3" x14ac:dyDescent="0.25"/>
    <row r="93" spans="1:3" x14ac:dyDescent="0.25"/>
    <row r="94" spans="1:3" x14ac:dyDescent="0.25"/>
    <row r="95" spans="1:3" x14ac:dyDescent="0.25"/>
    <row r="96" spans="1:3" x14ac:dyDescent="0.25"/>
    <row r="97" x14ac:dyDescent="0.25"/>
    <row r="2257" x14ac:dyDescent="0.25"/>
    <row r="2262" x14ac:dyDescent="0.25"/>
    <row r="2263" x14ac:dyDescent="0.25"/>
    <row r="2264" x14ac:dyDescent="0.25"/>
    <row r="2265" x14ac:dyDescent="0.25"/>
    <row r="2266" x14ac:dyDescent="0.25"/>
    <row r="2267" x14ac:dyDescent="0.25"/>
    <row r="2268" x14ac:dyDescent="0.25"/>
    <row r="2269" x14ac:dyDescent="0.25"/>
    <row r="2270" x14ac:dyDescent="0.25"/>
    <row r="2271" x14ac:dyDescent="0.25"/>
    <row r="2272" x14ac:dyDescent="0.25"/>
    <row r="2273" x14ac:dyDescent="0.25"/>
    <row r="2274" x14ac:dyDescent="0.25"/>
    <row r="2275" x14ac:dyDescent="0.25"/>
  </sheetData>
  <sheetProtection algorithmName="SHA-512" hashValue="TF9XSRwrDcNxTF/GIJWwj4E9PuH4kKCfgatD5EnVjMgxxiXx3R/M1SKP9NHHgpr30narekhNqkZWcbfPARx7Uw==" saltValue="LYHpHh3PdmGU3XA5QO84UQ==" spinCount="100000" sheet="1" selectLockedCells="1" selectUnlockedCells="1"/>
  <printOptions horizontalCentered="1"/>
  <pageMargins left="0.45" right="0.45" top="0.75" bottom="0.75" header="0.3" footer="0.3"/>
  <pageSetup scale="72" fitToHeight="2" orientation="portrait" r:id="rId1"/>
  <headerFooter>
    <oddFooter>&amp;L&amp;1#&amp;"Calibri"&amp;9&amp;K0000FFFHLBank San Francisco | Confidential</oddFooter>
  </headerFooter>
  <drawing r:id="rId2"/>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1">
    <pageSetUpPr autoPageBreaks="0"/>
  </sheetPr>
  <dimension ref="A1:AQ525"/>
  <sheetViews>
    <sheetView showGridLines="0" zoomScaleNormal="100" zoomScaleSheetLayoutView="100" workbookViewId="0">
      <selection activeCell="L31" sqref="L31"/>
    </sheetView>
  </sheetViews>
  <sheetFormatPr defaultColWidth="0" defaultRowHeight="12.5" zeroHeight="1" x14ac:dyDescent="0.25"/>
  <cols>
    <col min="1" max="1" width="5.54296875" style="6" customWidth="1"/>
    <col min="2" max="2" width="9.54296875" style="6" customWidth="1"/>
    <col min="3" max="3" width="21.1796875" style="6" customWidth="1"/>
    <col min="4" max="4" width="12.81640625" style="6" customWidth="1"/>
    <col min="5" max="5" width="8" style="6" customWidth="1"/>
    <col min="6" max="6" width="6" style="6" customWidth="1"/>
    <col min="7" max="7" width="13" style="6" customWidth="1"/>
    <col min="8" max="8" width="9.81640625" style="6" customWidth="1"/>
    <col min="9" max="9" width="10.1796875" style="6" customWidth="1"/>
    <col min="10" max="10" width="8.81640625" style="6" customWidth="1"/>
    <col min="11" max="11" width="8.453125" style="6" customWidth="1"/>
    <col min="12" max="13" width="8.81640625" style="6" customWidth="1"/>
    <col min="14" max="14" width="9.81640625" style="6" customWidth="1"/>
    <col min="15" max="15" width="9.1796875" style="6" customWidth="1"/>
    <col min="16" max="16" width="10.1796875" style="6" customWidth="1"/>
    <col min="17" max="17" width="10.54296875" style="6" customWidth="1"/>
    <col min="18" max="18" width="9.1796875" style="6" customWidth="1"/>
    <col min="19" max="19" width="11" style="50" bestFit="1" customWidth="1"/>
    <col min="20" max="21" width="8.81640625" style="50" customWidth="1"/>
    <col min="22" max="22" width="35.453125" style="50" customWidth="1"/>
    <col min="23" max="23" width="9.81640625" style="6" customWidth="1"/>
    <col min="24" max="27" width="9.81640625" style="6" hidden="1" customWidth="1"/>
    <col min="28" max="28" width="8.453125" style="6" customWidth="1"/>
    <col min="29" max="29" width="11.453125" style="6" customWidth="1"/>
    <col min="30" max="35" width="9.81640625" style="6" customWidth="1"/>
    <col min="36" max="36" width="6" style="6" customWidth="1"/>
    <col min="37" max="39" width="9.81640625" style="6" hidden="1" customWidth="1"/>
    <col min="40" max="42" width="9.1796875" style="6" hidden="1" customWidth="1"/>
    <col min="43" max="43" width="9.81640625" style="6" hidden="1" customWidth="1"/>
    <col min="44" max="16384" width="0" style="6" hidden="1"/>
  </cols>
  <sheetData>
    <row r="1" spans="1:35" customFormat="1" ht="27.65" customHeight="1" x14ac:dyDescent="0.4">
      <c r="A1" s="608" t="s">
        <v>589</v>
      </c>
      <c r="B1" s="608"/>
      <c r="C1" s="608"/>
      <c r="D1" s="608"/>
      <c r="E1" s="608"/>
      <c r="F1" s="608"/>
      <c r="G1" s="608"/>
      <c r="H1" s="608"/>
      <c r="I1" s="608"/>
      <c r="J1" s="608"/>
      <c r="K1" s="608"/>
      <c r="L1" s="608"/>
      <c r="M1" s="608"/>
      <c r="N1" s="608"/>
      <c r="O1" s="608"/>
      <c r="P1" s="608"/>
      <c r="Q1" s="608"/>
      <c r="R1" s="608"/>
      <c r="S1" s="608"/>
      <c r="T1" s="608"/>
      <c r="U1" s="608"/>
      <c r="V1" s="496"/>
    </row>
    <row r="2" spans="1:35" customFormat="1" ht="18" customHeight="1" x14ac:dyDescent="0.25">
      <c r="A2" s="652" t="s">
        <v>713</v>
      </c>
      <c r="B2" s="652"/>
      <c r="C2" s="652"/>
      <c r="D2" s="652"/>
      <c r="E2" s="652"/>
      <c r="F2" s="652"/>
      <c r="G2" s="652"/>
      <c r="H2" s="652"/>
      <c r="I2" s="652"/>
      <c r="J2" s="652"/>
      <c r="K2" s="652"/>
      <c r="L2" s="652"/>
      <c r="M2" s="652"/>
      <c r="N2" s="652"/>
      <c r="O2" s="652"/>
      <c r="P2" s="652"/>
      <c r="Q2" s="652"/>
      <c r="R2" s="652"/>
      <c r="S2" s="652"/>
      <c r="T2" s="652"/>
      <c r="U2" s="652"/>
      <c r="V2" s="497"/>
    </row>
    <row r="3" spans="1:35" customFormat="1" ht="18" customHeight="1" x14ac:dyDescent="0.25">
      <c r="Z3" t="s">
        <v>680</v>
      </c>
    </row>
    <row r="4" spans="1:35" customFormat="1" ht="12.75" customHeight="1" x14ac:dyDescent="0.25">
      <c r="A4" s="657" t="s">
        <v>127</v>
      </c>
      <c r="B4" s="657"/>
      <c r="C4" s="682"/>
      <c r="D4" s="683"/>
      <c r="E4" s="683"/>
      <c r="F4" s="684"/>
      <c r="G4" s="658" t="s">
        <v>131</v>
      </c>
      <c r="H4" s="674"/>
      <c r="I4" s="672"/>
      <c r="J4" s="673"/>
      <c r="K4" s="658" t="s">
        <v>91</v>
      </c>
      <c r="L4" s="659"/>
      <c r="M4" s="39" t="str">
        <f>IF(COUNT(H13:H512)&gt;0,COUNT(H13:H512),"")</f>
        <v/>
      </c>
      <c r="N4" s="217" t="s">
        <v>193</v>
      </c>
      <c r="O4" s="218"/>
      <c r="P4" s="218"/>
      <c r="Q4" s="218"/>
      <c r="R4" s="218"/>
      <c r="S4" s="266"/>
      <c r="T4" s="292"/>
      <c r="U4" s="508"/>
      <c r="V4" s="508"/>
      <c r="X4" t="s">
        <v>192</v>
      </c>
      <c r="Y4" s="289" t="s">
        <v>284</v>
      </c>
      <c r="Z4" t="s">
        <v>681</v>
      </c>
    </row>
    <row r="5" spans="1:35" ht="12.75" customHeight="1" x14ac:dyDescent="0.25">
      <c r="A5" s="655" t="s">
        <v>289</v>
      </c>
      <c r="B5" s="656"/>
      <c r="C5" s="440"/>
      <c r="D5" s="431"/>
      <c r="E5" s="431"/>
      <c r="F5" s="432"/>
      <c r="G5" s="675" t="s">
        <v>130</v>
      </c>
      <c r="H5" s="675"/>
      <c r="I5" s="675"/>
      <c r="J5" s="675"/>
      <c r="K5" s="675"/>
      <c r="L5" s="676"/>
      <c r="M5" s="122">
        <v>1</v>
      </c>
      <c r="N5" s="122">
        <v>2</v>
      </c>
      <c r="O5" s="123">
        <v>3</v>
      </c>
      <c r="P5" s="123">
        <v>4</v>
      </c>
      <c r="Q5" s="123">
        <v>5</v>
      </c>
      <c r="R5" s="115">
        <v>6</v>
      </c>
      <c r="S5" s="115">
        <v>7</v>
      </c>
      <c r="T5" s="123">
        <v>8</v>
      </c>
      <c r="U5" s="509"/>
      <c r="V5" s="509"/>
      <c r="W5" s="7"/>
      <c r="X5" s="6" t="s">
        <v>163</v>
      </c>
      <c r="Y5" s="289" t="s">
        <v>285</v>
      </c>
      <c r="Z5" t="s">
        <v>682</v>
      </c>
    </row>
    <row r="6" spans="1:35" ht="12.75" customHeight="1" x14ac:dyDescent="0.25">
      <c r="A6" s="653" t="s">
        <v>160</v>
      </c>
      <c r="B6" s="654"/>
      <c r="C6" s="696"/>
      <c r="D6" s="697"/>
      <c r="E6" s="697"/>
      <c r="F6" s="698"/>
      <c r="G6" s="677" t="s">
        <v>129</v>
      </c>
      <c r="H6" s="678"/>
      <c r="I6" s="678"/>
      <c r="J6" s="678"/>
      <c r="K6" s="678"/>
      <c r="L6" s="679"/>
      <c r="M6" s="45"/>
      <c r="N6" s="45"/>
      <c r="O6" s="45"/>
      <c r="P6" s="45"/>
      <c r="Q6" s="45"/>
      <c r="R6" s="45"/>
      <c r="S6" s="45"/>
      <c r="T6" s="45"/>
      <c r="U6" s="510"/>
      <c r="V6" s="510"/>
      <c r="W6" s="7"/>
      <c r="X6" s="289" t="s">
        <v>551</v>
      </c>
      <c r="Z6" s="7" t="s">
        <v>683</v>
      </c>
      <c r="AA6" s="7"/>
    </row>
    <row r="7" spans="1:35" ht="12.75" customHeight="1" x14ac:dyDescent="0.25">
      <c r="A7" s="653" t="s">
        <v>128</v>
      </c>
      <c r="B7" s="654"/>
      <c r="C7" s="437"/>
      <c r="D7" s="671" t="s">
        <v>437</v>
      </c>
      <c r="E7" s="671"/>
      <c r="F7" s="433"/>
      <c r="G7" s="680" t="s">
        <v>118</v>
      </c>
      <c r="H7" s="681"/>
      <c r="I7" s="681"/>
      <c r="J7" s="681"/>
      <c r="K7" s="681"/>
      <c r="L7" s="676"/>
      <c r="M7" s="24">
        <f t="shared" ref="M7:T7" si="0">M6*2</f>
        <v>0</v>
      </c>
      <c r="N7" s="24">
        <f t="shared" si="0"/>
        <v>0</v>
      </c>
      <c r="O7" s="24">
        <f t="shared" si="0"/>
        <v>0</v>
      </c>
      <c r="P7" s="24">
        <f t="shared" si="0"/>
        <v>0</v>
      </c>
      <c r="Q7" s="24">
        <f t="shared" si="0"/>
        <v>0</v>
      </c>
      <c r="R7" s="49">
        <f t="shared" si="0"/>
        <v>0</v>
      </c>
      <c r="S7" s="49">
        <f t="shared" si="0"/>
        <v>0</v>
      </c>
      <c r="T7" s="24">
        <f t="shared" si="0"/>
        <v>0</v>
      </c>
      <c r="U7" s="76"/>
      <c r="V7" s="76"/>
      <c r="W7" s="7"/>
      <c r="X7" s="7"/>
      <c r="Y7" s="7"/>
      <c r="Z7" s="7" t="s">
        <v>684</v>
      </c>
      <c r="AA7" s="7"/>
    </row>
    <row r="8" spans="1:35" ht="12.75" customHeight="1" x14ac:dyDescent="0.25">
      <c r="A8" s="653" t="s">
        <v>444</v>
      </c>
      <c r="B8" s="654"/>
      <c r="C8" s="437"/>
      <c r="D8" s="671" t="s">
        <v>155</v>
      </c>
      <c r="E8" s="671"/>
      <c r="F8" s="460" t="s">
        <v>378</v>
      </c>
      <c r="G8" s="680" t="s">
        <v>61</v>
      </c>
      <c r="H8" s="681"/>
      <c r="I8" s="681"/>
      <c r="J8" s="681"/>
      <c r="K8" s="681"/>
      <c r="L8" s="676"/>
      <c r="M8" s="24">
        <f t="shared" ref="M8:S8" si="1">IF(M7="","",AVERAGE(M7:N7))</f>
        <v>0</v>
      </c>
      <c r="N8" s="24">
        <f t="shared" si="1"/>
        <v>0</v>
      </c>
      <c r="O8" s="24">
        <f t="shared" si="1"/>
        <v>0</v>
      </c>
      <c r="P8" s="24">
        <f>IF(P7="","",AVERAGE(P7:Q7))</f>
        <v>0</v>
      </c>
      <c r="Q8" s="24">
        <f t="shared" si="1"/>
        <v>0</v>
      </c>
      <c r="R8" s="24">
        <f t="shared" si="1"/>
        <v>0</v>
      </c>
      <c r="S8" s="24">
        <f t="shared" si="1"/>
        <v>0</v>
      </c>
      <c r="T8" s="24">
        <f>IF(T7="","",AVERAGE(T7:T7))</f>
        <v>0</v>
      </c>
      <c r="U8" s="76"/>
      <c r="V8" s="76"/>
      <c r="Z8" s="7" t="s">
        <v>135</v>
      </c>
    </row>
    <row r="9" spans="1:35" ht="12.75" customHeight="1" x14ac:dyDescent="0.4">
      <c r="A9" s="650"/>
      <c r="B9" s="650"/>
      <c r="C9" s="651"/>
      <c r="D9" s="651"/>
      <c r="E9" s="651"/>
      <c r="F9" s="651"/>
      <c r="G9" s="650"/>
      <c r="H9" s="650"/>
      <c r="I9" s="650"/>
      <c r="J9" s="650"/>
      <c r="K9" s="650"/>
      <c r="L9" s="650"/>
      <c r="M9" s="650"/>
      <c r="N9" s="650"/>
      <c r="O9" s="650"/>
      <c r="P9" s="650"/>
      <c r="Q9" s="650"/>
      <c r="R9" s="650"/>
      <c r="S9" s="651"/>
      <c r="T9" s="651"/>
      <c r="U9" s="651"/>
      <c r="V9" s="495"/>
      <c r="W9" s="194"/>
    </row>
    <row r="10" spans="1:35" ht="35.25" customHeight="1" x14ac:dyDescent="0.25">
      <c r="A10" s="665" t="s">
        <v>166</v>
      </c>
      <c r="B10" s="660" t="s">
        <v>48</v>
      </c>
      <c r="C10" s="660" t="s">
        <v>275</v>
      </c>
      <c r="D10" s="661"/>
      <c r="E10" s="664" t="s">
        <v>552</v>
      </c>
      <c r="F10" s="664"/>
      <c r="G10" s="667" t="s">
        <v>246</v>
      </c>
      <c r="H10" s="665" t="s">
        <v>123</v>
      </c>
      <c r="I10" s="665" t="s">
        <v>42</v>
      </c>
      <c r="J10" s="665" t="s">
        <v>49</v>
      </c>
      <c r="K10" s="665" t="s">
        <v>122</v>
      </c>
      <c r="L10" s="665" t="s">
        <v>50</v>
      </c>
      <c r="M10" s="665" t="s">
        <v>51</v>
      </c>
      <c r="N10" s="665" t="s">
        <v>120</v>
      </c>
      <c r="O10" s="694" t="s">
        <v>44</v>
      </c>
      <c r="P10" s="665" t="s">
        <v>686</v>
      </c>
      <c r="Q10" s="665" t="s">
        <v>687</v>
      </c>
      <c r="R10" s="169" t="s">
        <v>125</v>
      </c>
      <c r="S10" s="665" t="s">
        <v>150</v>
      </c>
      <c r="T10" s="665" t="s">
        <v>154</v>
      </c>
      <c r="U10" s="693" t="s">
        <v>45</v>
      </c>
      <c r="V10" s="693" t="s">
        <v>685</v>
      </c>
      <c r="W10" s="254"/>
      <c r="X10" s="686" t="s">
        <v>156</v>
      </c>
      <c r="Y10" s="687"/>
      <c r="Z10" s="688"/>
      <c r="AB10" s="665" t="s">
        <v>61</v>
      </c>
      <c r="AC10" s="665" t="s">
        <v>148</v>
      </c>
      <c r="AD10" s="665" t="s">
        <v>149</v>
      </c>
      <c r="AE10" s="665" t="s">
        <v>43</v>
      </c>
      <c r="AG10" s="665" t="s">
        <v>410</v>
      </c>
      <c r="AH10" s="665" t="s">
        <v>123</v>
      </c>
      <c r="AI10" s="665" t="s">
        <v>124</v>
      </c>
    </row>
    <row r="11" spans="1:35" ht="24.75" customHeight="1" x14ac:dyDescent="0.25">
      <c r="A11" s="666"/>
      <c r="B11" s="662"/>
      <c r="C11" s="662"/>
      <c r="D11" s="663"/>
      <c r="E11" s="664"/>
      <c r="F11" s="664"/>
      <c r="G11" s="668"/>
      <c r="H11" s="666"/>
      <c r="I11" s="666"/>
      <c r="J11" s="666"/>
      <c r="K11" s="666"/>
      <c r="L11" s="666"/>
      <c r="M11" s="666"/>
      <c r="N11" s="666"/>
      <c r="O11" s="695"/>
      <c r="P11" s="666"/>
      <c r="Q11" s="666"/>
      <c r="R11" s="175"/>
      <c r="S11" s="666"/>
      <c r="T11" s="692"/>
      <c r="U11" s="693"/>
      <c r="V11" s="693"/>
      <c r="W11" s="254"/>
      <c r="X11" s="689"/>
      <c r="Y11" s="690"/>
      <c r="Z11" s="691"/>
      <c r="AB11" s="666"/>
      <c r="AC11" s="666"/>
      <c r="AD11" s="666"/>
      <c r="AE11" s="666"/>
      <c r="AG11" s="666"/>
      <c r="AH11" s="666"/>
      <c r="AI11" s="666"/>
    </row>
    <row r="12" spans="1:35" ht="13.5" customHeight="1" x14ac:dyDescent="0.25">
      <c r="A12" s="145"/>
      <c r="B12" s="257"/>
      <c r="C12" s="685"/>
      <c r="D12" s="685"/>
      <c r="E12" s="669"/>
      <c r="F12" s="670"/>
      <c r="G12" s="253"/>
      <c r="H12" s="145"/>
      <c r="I12" s="145"/>
      <c r="J12" s="145"/>
      <c r="K12" s="146"/>
      <c r="L12" s="145" t="s">
        <v>74</v>
      </c>
      <c r="M12" s="145"/>
      <c r="N12" s="145"/>
      <c r="O12" s="145" t="s">
        <v>74</v>
      </c>
      <c r="P12" s="145" t="s">
        <v>74</v>
      </c>
      <c r="Q12" s="145"/>
      <c r="R12" s="145" t="s">
        <v>74</v>
      </c>
      <c r="S12" s="145" t="s">
        <v>74</v>
      </c>
      <c r="T12" s="145"/>
      <c r="U12" s="256"/>
      <c r="V12" s="256"/>
      <c r="W12" s="254"/>
      <c r="X12" s="184" t="s">
        <v>157</v>
      </c>
      <c r="Y12" s="184" t="s">
        <v>158</v>
      </c>
      <c r="Z12" s="184" t="s">
        <v>159</v>
      </c>
      <c r="AB12" s="115" t="s">
        <v>74</v>
      </c>
      <c r="AC12" s="145" t="s">
        <v>74</v>
      </c>
      <c r="AD12" s="145" t="s">
        <v>74</v>
      </c>
      <c r="AE12" s="145" t="s">
        <v>74</v>
      </c>
      <c r="AG12" s="115"/>
      <c r="AH12" s="145"/>
      <c r="AI12" s="145" t="s">
        <v>74</v>
      </c>
    </row>
    <row r="13" spans="1:35" ht="12" customHeight="1" x14ac:dyDescent="0.25">
      <c r="A13" s="219">
        <v>1</v>
      </c>
      <c r="B13" s="46"/>
      <c r="C13" s="648"/>
      <c r="D13" s="649"/>
      <c r="E13" s="648"/>
      <c r="F13" s="649"/>
      <c r="G13" s="252"/>
      <c r="H13" s="332"/>
      <c r="I13" s="173">
        <f>IF(C13&lt;&gt;"",IF(H13&lt;1,1,(H13*1.5)),0)</f>
        <v>0</v>
      </c>
      <c r="J13" s="46"/>
      <c r="K13" s="174"/>
      <c r="L13" s="47"/>
      <c r="M13" s="22">
        <f t="shared" ref="M13:M22" si="2">IF(OR(C13="VACANT",K13=0),0,(L13/AD13))</f>
        <v>0</v>
      </c>
      <c r="N13" s="42" t="str">
        <f>IF(K13&lt;=0.5,IF(M13&gt;0.5,"Fail"," "),IF(K13&lt;=0.8,IF(M13&gt;0.8,"Fail"," ")," "))</f>
        <v xml:space="preserve"> </v>
      </c>
      <c r="O13" s="43">
        <f>+AE13/12*0.3</f>
        <v>0</v>
      </c>
      <c r="P13" s="45"/>
      <c r="Q13" s="45"/>
      <c r="R13" s="45"/>
      <c r="S13" s="172">
        <f>P13-Q13-R13</f>
        <v>0</v>
      </c>
      <c r="T13" s="183" t="str">
        <f t="shared" ref="T13:T76" si="3">IF(J13&gt;0,IF(S13*12&gt;L13,"Fail",""),"")</f>
        <v/>
      </c>
      <c r="U13" s="44" t="str">
        <f>IF(C13="Vacant","",IF(S13&gt;=0,IF(S13&gt;O13,"Fail",""),""))</f>
        <v/>
      </c>
      <c r="V13" s="548"/>
      <c r="W13" s="255"/>
      <c r="X13" s="185">
        <f>COUNTIF(K13:K512,"&lt;=.3")</f>
        <v>0</v>
      </c>
      <c r="Y13" s="185">
        <f>COUNTIF(K13:K512,"&lt;=.5")</f>
        <v>0</v>
      </c>
      <c r="Z13" s="185">
        <f>COUNTIF(K13:K512,"&lt;=.8")</f>
        <v>0</v>
      </c>
      <c r="AB13" s="195">
        <f t="shared" ref="AB13:AB76" si="4">IF(I13=1.5,$M$8,IF(I13=2.5,$N$8,IF(I13=3.5,$O$8,IF(I13=4.5,$P$8,IF(I13=5.5,$Q$8,IF(I13=6.5,$R$8,IF(I13=7.5,$S$8,IF(I13=8.5,$T$8,0))))))))</f>
        <v>0</v>
      </c>
      <c r="AC13" s="26">
        <f t="shared" ref="AC13:AC76" si="5">IF(I13=1,$M$7,IF(I13=2,$N$7,IF(I13=3,$O$7,IF(I13=4,$P$7,IF(I13=5,$Q$7,IF(I13=6,$R$7,IF(I13=7,$S$7,IF(I13=8,$T$7,AB13))))))))</f>
        <v>0</v>
      </c>
      <c r="AD13" s="24">
        <f t="shared" ref="AD13:AD76" si="6">IF(J13=1,$M$7,IF(J13=2,$N$7,IF(J13=3,$O$7,IF(J13=4,$P$7,IF(J13=5,$Q$7,IF(J13=6,$R$7,IF(J13=7,$S$7,IF(J13=8,$T$7,0))))))))</f>
        <v>0</v>
      </c>
      <c r="AE13" s="24">
        <f t="shared" ref="AE13:AE76" si="7">(K13*AC13)</f>
        <v>0</v>
      </c>
      <c r="AG13" s="195" t="str">
        <f>IF(R13&gt;=1,1,"")</f>
        <v/>
      </c>
      <c r="AH13" s="26" t="str">
        <f>IF(AG13=1,H13,"")</f>
        <v/>
      </c>
      <c r="AI13" s="24" t="str">
        <f>IF(AG13=1,P13,"")</f>
        <v/>
      </c>
    </row>
    <row r="14" spans="1:35" ht="12" customHeight="1" x14ac:dyDescent="0.4">
      <c r="A14" s="219">
        <f>A13+1</f>
        <v>2</v>
      </c>
      <c r="B14" s="46"/>
      <c r="C14" s="648"/>
      <c r="D14" s="649"/>
      <c r="E14" s="648"/>
      <c r="F14" s="649"/>
      <c r="G14" s="252"/>
      <c r="H14" s="332"/>
      <c r="I14" s="173">
        <f t="shared" ref="I14:I77" si="8">IF(C14&lt;&gt;"",IF(H14&lt;1,1,(H14*1.5)),0)</f>
        <v>0</v>
      </c>
      <c r="J14" s="46"/>
      <c r="K14" s="174"/>
      <c r="L14" s="47"/>
      <c r="M14" s="22">
        <f t="shared" si="2"/>
        <v>0</v>
      </c>
      <c r="N14" s="42" t="str">
        <f t="shared" ref="N14:N76" si="9">IF(K14&lt;=0.5,IF(M14&gt;0.5,"Fail"," "),IF(K14&lt;=0.8,IF(M14&gt;0.8,"Fail"," ")," "))</f>
        <v xml:space="preserve"> </v>
      </c>
      <c r="O14" s="43">
        <f t="shared" ref="O14:O77" si="10">+AE14/12*0.3</f>
        <v>0</v>
      </c>
      <c r="P14" s="45"/>
      <c r="Q14" s="45"/>
      <c r="R14" s="45"/>
      <c r="S14" s="172">
        <f t="shared" ref="S14:S77" si="11">P14-Q14-R14</f>
        <v>0</v>
      </c>
      <c r="T14" s="183" t="str">
        <f t="shared" si="3"/>
        <v/>
      </c>
      <c r="U14" s="44" t="str">
        <f t="shared" ref="U14:U77" si="12">IF(C14="Vacant","",IF(S14&gt;=0,IF(S14&gt;O14,"Fail",""),""))</f>
        <v/>
      </c>
      <c r="V14" s="548"/>
      <c r="W14" s="255"/>
      <c r="X14" s="255"/>
      <c r="Y14" s="255"/>
      <c r="Z14" s="194"/>
      <c r="AA14" s="1"/>
      <c r="AB14" s="195">
        <f t="shared" si="4"/>
        <v>0</v>
      </c>
      <c r="AC14" s="26">
        <f t="shared" si="5"/>
        <v>0</v>
      </c>
      <c r="AD14" s="24">
        <f t="shared" si="6"/>
        <v>0</v>
      </c>
      <c r="AE14" s="24">
        <f t="shared" si="7"/>
        <v>0</v>
      </c>
      <c r="AG14" s="195" t="str">
        <f t="shared" ref="AG14:AG77" si="13">IF(R14&gt;=1,1,"")</f>
        <v/>
      </c>
      <c r="AH14" s="26" t="str">
        <f t="shared" ref="AH14:AH77" si="14">IF(AG14=1,H14,"")</f>
        <v/>
      </c>
      <c r="AI14" s="24" t="str">
        <f t="shared" ref="AI14:AI77" si="15">IF(AG14=1,P14,"")</f>
        <v/>
      </c>
    </row>
    <row r="15" spans="1:35" ht="12" customHeight="1" x14ac:dyDescent="0.4">
      <c r="A15" s="219">
        <f t="shared" ref="A15:A78" si="16">A14+1</f>
        <v>3</v>
      </c>
      <c r="B15" s="46"/>
      <c r="C15" s="648"/>
      <c r="D15" s="649"/>
      <c r="E15" s="648"/>
      <c r="F15" s="649"/>
      <c r="G15" s="252"/>
      <c r="H15" s="332"/>
      <c r="I15" s="173">
        <f t="shared" si="8"/>
        <v>0</v>
      </c>
      <c r="J15" s="46"/>
      <c r="K15" s="174"/>
      <c r="L15" s="47"/>
      <c r="M15" s="22">
        <f t="shared" si="2"/>
        <v>0</v>
      </c>
      <c r="N15" s="42" t="str">
        <f t="shared" si="9"/>
        <v xml:space="preserve"> </v>
      </c>
      <c r="O15" s="43">
        <f t="shared" si="10"/>
        <v>0</v>
      </c>
      <c r="P15" s="45"/>
      <c r="Q15" s="45"/>
      <c r="R15" s="45"/>
      <c r="S15" s="172">
        <f t="shared" si="11"/>
        <v>0</v>
      </c>
      <c r="T15" s="183" t="str">
        <f t="shared" si="3"/>
        <v/>
      </c>
      <c r="U15" s="44" t="str">
        <f t="shared" si="12"/>
        <v/>
      </c>
      <c r="V15" s="548"/>
      <c r="W15" s="255"/>
      <c r="X15" s="255"/>
      <c r="Y15" s="255"/>
      <c r="Z15" s="194"/>
      <c r="AA15" s="1"/>
      <c r="AB15" s="195">
        <f t="shared" si="4"/>
        <v>0</v>
      </c>
      <c r="AC15" s="26">
        <f t="shared" si="5"/>
        <v>0</v>
      </c>
      <c r="AD15" s="24">
        <f t="shared" si="6"/>
        <v>0</v>
      </c>
      <c r="AE15" s="24">
        <f t="shared" si="7"/>
        <v>0</v>
      </c>
      <c r="AG15" s="195" t="str">
        <f t="shared" si="13"/>
        <v/>
      </c>
      <c r="AH15" s="26" t="str">
        <f t="shared" si="14"/>
        <v/>
      </c>
      <c r="AI15" s="24" t="str">
        <f t="shared" si="15"/>
        <v/>
      </c>
    </row>
    <row r="16" spans="1:35" ht="12" customHeight="1" x14ac:dyDescent="0.4">
      <c r="A16" s="219">
        <f t="shared" si="16"/>
        <v>4</v>
      </c>
      <c r="B16" s="46"/>
      <c r="C16" s="648"/>
      <c r="D16" s="649"/>
      <c r="E16" s="648"/>
      <c r="F16" s="649"/>
      <c r="G16" s="252"/>
      <c r="H16" s="332"/>
      <c r="I16" s="173">
        <f t="shared" si="8"/>
        <v>0</v>
      </c>
      <c r="J16" s="46"/>
      <c r="K16" s="174"/>
      <c r="L16" s="47"/>
      <c r="M16" s="22">
        <f t="shared" si="2"/>
        <v>0</v>
      </c>
      <c r="N16" s="42" t="str">
        <f t="shared" si="9"/>
        <v xml:space="preserve"> </v>
      </c>
      <c r="O16" s="43">
        <f t="shared" si="10"/>
        <v>0</v>
      </c>
      <c r="P16" s="45"/>
      <c r="Q16" s="45"/>
      <c r="R16" s="45"/>
      <c r="S16" s="172">
        <f t="shared" si="11"/>
        <v>0</v>
      </c>
      <c r="T16" s="183" t="str">
        <f t="shared" si="3"/>
        <v/>
      </c>
      <c r="U16" s="44" t="str">
        <f t="shared" si="12"/>
        <v/>
      </c>
      <c r="V16" s="548"/>
      <c r="W16" s="255"/>
      <c r="X16" s="434" t="s">
        <v>445</v>
      </c>
      <c r="Y16" s="434" t="s">
        <v>376</v>
      </c>
      <c r="Z16" s="194"/>
      <c r="AA16" s="1"/>
      <c r="AB16" s="195">
        <f t="shared" si="4"/>
        <v>0</v>
      </c>
      <c r="AC16" s="26">
        <f t="shared" si="5"/>
        <v>0</v>
      </c>
      <c r="AD16" s="24">
        <f t="shared" si="6"/>
        <v>0</v>
      </c>
      <c r="AE16" s="24">
        <f t="shared" si="7"/>
        <v>0</v>
      </c>
      <c r="AG16" s="195" t="str">
        <f t="shared" si="13"/>
        <v/>
      </c>
      <c r="AH16" s="26" t="str">
        <f t="shared" si="14"/>
        <v/>
      </c>
      <c r="AI16" s="24" t="str">
        <f t="shared" si="15"/>
        <v/>
      </c>
    </row>
    <row r="17" spans="1:35" ht="12" customHeight="1" x14ac:dyDescent="0.4">
      <c r="A17" s="219">
        <f t="shared" si="16"/>
        <v>5</v>
      </c>
      <c r="B17" s="46"/>
      <c r="C17" s="648"/>
      <c r="D17" s="649"/>
      <c r="E17" s="648"/>
      <c r="F17" s="649"/>
      <c r="G17" s="252"/>
      <c r="H17" s="332"/>
      <c r="I17" s="173">
        <f t="shared" si="8"/>
        <v>0</v>
      </c>
      <c r="J17" s="46"/>
      <c r="K17" s="174"/>
      <c r="L17" s="47"/>
      <c r="M17" s="22">
        <f t="shared" si="2"/>
        <v>0</v>
      </c>
      <c r="N17" s="42" t="str">
        <f t="shared" si="9"/>
        <v xml:space="preserve"> </v>
      </c>
      <c r="O17" s="43">
        <f t="shared" si="10"/>
        <v>0</v>
      </c>
      <c r="P17" s="45"/>
      <c r="Q17" s="45"/>
      <c r="R17" s="45"/>
      <c r="S17" s="172">
        <f t="shared" si="11"/>
        <v>0</v>
      </c>
      <c r="T17" s="183" t="str">
        <f t="shared" si="3"/>
        <v/>
      </c>
      <c r="U17" s="44" t="str">
        <f t="shared" si="12"/>
        <v/>
      </c>
      <c r="V17" s="548"/>
      <c r="W17" s="255"/>
      <c r="X17" s="434" t="s">
        <v>446</v>
      </c>
      <c r="Y17" s="434" t="s">
        <v>379</v>
      </c>
      <c r="Z17" s="194"/>
      <c r="AA17" s="1"/>
      <c r="AB17" s="195">
        <f t="shared" si="4"/>
        <v>0</v>
      </c>
      <c r="AC17" s="26">
        <f t="shared" si="5"/>
        <v>0</v>
      </c>
      <c r="AD17" s="24">
        <f t="shared" si="6"/>
        <v>0</v>
      </c>
      <c r="AE17" s="24">
        <f t="shared" si="7"/>
        <v>0</v>
      </c>
      <c r="AG17" s="195" t="str">
        <f t="shared" si="13"/>
        <v/>
      </c>
      <c r="AH17" s="26" t="str">
        <f t="shared" si="14"/>
        <v/>
      </c>
      <c r="AI17" s="24" t="str">
        <f t="shared" si="15"/>
        <v/>
      </c>
    </row>
    <row r="18" spans="1:35" ht="12" customHeight="1" x14ac:dyDescent="0.4">
      <c r="A18" s="219">
        <f t="shared" si="16"/>
        <v>6</v>
      </c>
      <c r="B18" s="46"/>
      <c r="C18" s="648"/>
      <c r="D18" s="649"/>
      <c r="E18" s="648"/>
      <c r="F18" s="649"/>
      <c r="G18" s="252"/>
      <c r="H18" s="332"/>
      <c r="I18" s="173">
        <f t="shared" si="8"/>
        <v>0</v>
      </c>
      <c r="J18" s="46"/>
      <c r="K18" s="174"/>
      <c r="L18" s="47"/>
      <c r="M18" s="22">
        <f t="shared" si="2"/>
        <v>0</v>
      </c>
      <c r="N18" s="42" t="str">
        <f t="shared" si="9"/>
        <v xml:space="preserve"> </v>
      </c>
      <c r="O18" s="43">
        <f>+AE18/12*0.3</f>
        <v>0</v>
      </c>
      <c r="P18" s="45"/>
      <c r="Q18" s="45"/>
      <c r="R18" s="45"/>
      <c r="S18" s="172">
        <f t="shared" si="11"/>
        <v>0</v>
      </c>
      <c r="T18" s="183" t="str">
        <f t="shared" si="3"/>
        <v/>
      </c>
      <c r="U18" s="44" t="str">
        <f t="shared" si="12"/>
        <v/>
      </c>
      <c r="V18" s="548"/>
      <c r="W18" s="255"/>
      <c r="X18" s="434" t="s">
        <v>447</v>
      </c>
      <c r="Y18" s="434" t="s">
        <v>378</v>
      </c>
      <c r="Z18" s="194"/>
      <c r="AA18" s="1"/>
      <c r="AB18" s="195">
        <f t="shared" si="4"/>
        <v>0</v>
      </c>
      <c r="AC18" s="26">
        <f t="shared" si="5"/>
        <v>0</v>
      </c>
      <c r="AD18" s="24">
        <f t="shared" si="6"/>
        <v>0</v>
      </c>
      <c r="AE18" s="24">
        <f t="shared" si="7"/>
        <v>0</v>
      </c>
      <c r="AG18" s="195" t="str">
        <f t="shared" si="13"/>
        <v/>
      </c>
      <c r="AH18" s="26" t="str">
        <f t="shared" si="14"/>
        <v/>
      </c>
      <c r="AI18" s="24" t="str">
        <f t="shared" si="15"/>
        <v/>
      </c>
    </row>
    <row r="19" spans="1:35" ht="12" customHeight="1" x14ac:dyDescent="0.4">
      <c r="A19" s="219">
        <f t="shared" si="16"/>
        <v>7</v>
      </c>
      <c r="B19" s="46"/>
      <c r="C19" s="648"/>
      <c r="D19" s="649"/>
      <c r="E19" s="648"/>
      <c r="F19" s="649"/>
      <c r="G19" s="252"/>
      <c r="H19" s="332"/>
      <c r="I19" s="173">
        <f t="shared" si="8"/>
        <v>0</v>
      </c>
      <c r="J19" s="46"/>
      <c r="K19" s="174"/>
      <c r="L19" s="47"/>
      <c r="M19" s="22">
        <f t="shared" si="2"/>
        <v>0</v>
      </c>
      <c r="N19" s="42" t="str">
        <f t="shared" si="9"/>
        <v xml:space="preserve"> </v>
      </c>
      <c r="O19" s="43">
        <f t="shared" si="10"/>
        <v>0</v>
      </c>
      <c r="P19" s="45"/>
      <c r="Q19" s="45"/>
      <c r="R19" s="45"/>
      <c r="S19" s="172">
        <f t="shared" si="11"/>
        <v>0</v>
      </c>
      <c r="T19" s="183" t="str">
        <f t="shared" si="3"/>
        <v/>
      </c>
      <c r="U19" s="44" t="str">
        <f t="shared" si="12"/>
        <v/>
      </c>
      <c r="V19" s="548"/>
      <c r="W19" s="255"/>
      <c r="X19" s="434" t="s">
        <v>448</v>
      </c>
      <c r="Y19" s="434" t="s">
        <v>351</v>
      </c>
      <c r="Z19" s="194"/>
      <c r="AA19" s="1"/>
      <c r="AB19" s="195">
        <f t="shared" si="4"/>
        <v>0</v>
      </c>
      <c r="AC19" s="26">
        <f t="shared" si="5"/>
        <v>0</v>
      </c>
      <c r="AD19" s="24">
        <f t="shared" si="6"/>
        <v>0</v>
      </c>
      <c r="AE19" s="24">
        <f t="shared" si="7"/>
        <v>0</v>
      </c>
      <c r="AG19" s="195" t="str">
        <f t="shared" si="13"/>
        <v/>
      </c>
      <c r="AH19" s="26" t="str">
        <f t="shared" si="14"/>
        <v/>
      </c>
      <c r="AI19" s="24" t="str">
        <f t="shared" si="15"/>
        <v/>
      </c>
    </row>
    <row r="20" spans="1:35" ht="12" customHeight="1" x14ac:dyDescent="0.4">
      <c r="A20" s="219">
        <f t="shared" si="16"/>
        <v>8</v>
      </c>
      <c r="B20" s="46"/>
      <c r="C20" s="648"/>
      <c r="D20" s="649"/>
      <c r="E20" s="648"/>
      <c r="F20" s="649"/>
      <c r="G20" s="252"/>
      <c r="H20" s="332"/>
      <c r="I20" s="173">
        <f t="shared" si="8"/>
        <v>0</v>
      </c>
      <c r="J20" s="46"/>
      <c r="K20" s="174"/>
      <c r="L20" s="47"/>
      <c r="M20" s="22">
        <f t="shared" si="2"/>
        <v>0</v>
      </c>
      <c r="N20" s="42" t="str">
        <f t="shared" si="9"/>
        <v xml:space="preserve"> </v>
      </c>
      <c r="O20" s="43">
        <f t="shared" si="10"/>
        <v>0</v>
      </c>
      <c r="P20" s="45"/>
      <c r="Q20" s="45"/>
      <c r="R20" s="45"/>
      <c r="S20" s="172">
        <f t="shared" si="11"/>
        <v>0</v>
      </c>
      <c r="T20" s="183" t="str">
        <f t="shared" si="3"/>
        <v/>
      </c>
      <c r="U20" s="44" t="str">
        <f t="shared" si="12"/>
        <v/>
      </c>
      <c r="V20" s="548"/>
      <c r="W20" s="255"/>
      <c r="X20" s="434" t="s">
        <v>449</v>
      </c>
      <c r="Y20" s="434" t="s">
        <v>383</v>
      </c>
      <c r="Z20" s="194"/>
      <c r="AA20" s="1"/>
      <c r="AB20" s="195">
        <f t="shared" si="4"/>
        <v>0</v>
      </c>
      <c r="AC20" s="26">
        <f t="shared" si="5"/>
        <v>0</v>
      </c>
      <c r="AD20" s="24">
        <f t="shared" si="6"/>
        <v>0</v>
      </c>
      <c r="AE20" s="24">
        <f t="shared" si="7"/>
        <v>0</v>
      </c>
      <c r="AG20" s="195" t="str">
        <f t="shared" si="13"/>
        <v/>
      </c>
      <c r="AH20" s="26" t="str">
        <f t="shared" si="14"/>
        <v/>
      </c>
      <c r="AI20" s="24" t="str">
        <f t="shared" si="15"/>
        <v/>
      </c>
    </row>
    <row r="21" spans="1:35" ht="12" customHeight="1" x14ac:dyDescent="0.4">
      <c r="A21" s="219">
        <f t="shared" si="16"/>
        <v>9</v>
      </c>
      <c r="B21" s="46"/>
      <c r="C21" s="648"/>
      <c r="D21" s="649"/>
      <c r="E21" s="648"/>
      <c r="F21" s="649"/>
      <c r="G21" s="252"/>
      <c r="H21" s="332"/>
      <c r="I21" s="173">
        <f t="shared" si="8"/>
        <v>0</v>
      </c>
      <c r="J21" s="46"/>
      <c r="K21" s="174"/>
      <c r="L21" s="47"/>
      <c r="M21" s="22">
        <f t="shared" si="2"/>
        <v>0</v>
      </c>
      <c r="N21" s="42" t="str">
        <f t="shared" si="9"/>
        <v xml:space="preserve"> </v>
      </c>
      <c r="O21" s="43">
        <f t="shared" si="10"/>
        <v>0</v>
      </c>
      <c r="P21" s="45"/>
      <c r="Q21" s="45"/>
      <c r="R21" s="45"/>
      <c r="S21" s="172">
        <f t="shared" si="11"/>
        <v>0</v>
      </c>
      <c r="T21" s="183" t="str">
        <f t="shared" si="3"/>
        <v/>
      </c>
      <c r="U21" s="44" t="str">
        <f t="shared" si="12"/>
        <v/>
      </c>
      <c r="V21" s="548"/>
      <c r="W21" s="255"/>
      <c r="X21" s="434" t="s">
        <v>450</v>
      </c>
      <c r="Y21" s="434" t="s">
        <v>369</v>
      </c>
      <c r="Z21" s="194"/>
      <c r="AA21" s="1"/>
      <c r="AB21" s="195">
        <f t="shared" si="4"/>
        <v>0</v>
      </c>
      <c r="AC21" s="26">
        <f t="shared" si="5"/>
        <v>0</v>
      </c>
      <c r="AD21" s="24">
        <f t="shared" si="6"/>
        <v>0</v>
      </c>
      <c r="AE21" s="24">
        <f t="shared" si="7"/>
        <v>0</v>
      </c>
      <c r="AG21" s="195" t="str">
        <f t="shared" si="13"/>
        <v/>
      </c>
      <c r="AH21" s="26" t="str">
        <f t="shared" si="14"/>
        <v/>
      </c>
      <c r="AI21" s="24" t="str">
        <f t="shared" si="15"/>
        <v/>
      </c>
    </row>
    <row r="22" spans="1:35" ht="12" customHeight="1" x14ac:dyDescent="0.4">
      <c r="A22" s="219">
        <f t="shared" si="16"/>
        <v>10</v>
      </c>
      <c r="B22" s="46"/>
      <c r="C22" s="648"/>
      <c r="D22" s="649"/>
      <c r="E22" s="648"/>
      <c r="F22" s="649"/>
      <c r="G22" s="252"/>
      <c r="H22" s="332"/>
      <c r="I22" s="173">
        <f t="shared" si="8"/>
        <v>0</v>
      </c>
      <c r="J22" s="46"/>
      <c r="K22" s="174"/>
      <c r="L22" s="47"/>
      <c r="M22" s="22">
        <f t="shared" si="2"/>
        <v>0</v>
      </c>
      <c r="N22" s="42" t="str">
        <f t="shared" si="9"/>
        <v xml:space="preserve"> </v>
      </c>
      <c r="O22" s="43">
        <f t="shared" si="10"/>
        <v>0</v>
      </c>
      <c r="P22" s="45"/>
      <c r="Q22" s="45"/>
      <c r="R22" s="45"/>
      <c r="S22" s="172">
        <f t="shared" si="11"/>
        <v>0</v>
      </c>
      <c r="T22" s="183" t="str">
        <f t="shared" si="3"/>
        <v/>
      </c>
      <c r="U22" s="44" t="str">
        <f t="shared" si="12"/>
        <v/>
      </c>
      <c r="V22" s="548"/>
      <c r="W22" s="255"/>
      <c r="X22" s="434" t="s">
        <v>451</v>
      </c>
      <c r="Y22" s="434" t="s">
        <v>545</v>
      </c>
      <c r="Z22" s="194"/>
      <c r="AA22" s="1"/>
      <c r="AB22" s="195">
        <f t="shared" si="4"/>
        <v>0</v>
      </c>
      <c r="AC22" s="26">
        <f t="shared" si="5"/>
        <v>0</v>
      </c>
      <c r="AD22" s="24">
        <f t="shared" si="6"/>
        <v>0</v>
      </c>
      <c r="AE22" s="24">
        <f t="shared" si="7"/>
        <v>0</v>
      </c>
      <c r="AG22" s="195" t="str">
        <f t="shared" si="13"/>
        <v/>
      </c>
      <c r="AH22" s="26" t="str">
        <f t="shared" si="14"/>
        <v/>
      </c>
      <c r="AI22" s="24" t="str">
        <f t="shared" si="15"/>
        <v/>
      </c>
    </row>
    <row r="23" spans="1:35" ht="12" customHeight="1" x14ac:dyDescent="0.4">
      <c r="A23" s="219">
        <f t="shared" si="16"/>
        <v>11</v>
      </c>
      <c r="B23" s="46"/>
      <c r="C23" s="648"/>
      <c r="D23" s="649"/>
      <c r="E23" s="648"/>
      <c r="F23" s="649"/>
      <c r="G23" s="252"/>
      <c r="H23" s="332"/>
      <c r="I23" s="173">
        <f t="shared" si="8"/>
        <v>0</v>
      </c>
      <c r="J23" s="46"/>
      <c r="K23" s="174"/>
      <c r="L23" s="47"/>
      <c r="M23" s="22">
        <f t="shared" ref="M23:M77" si="17">IF(OR(C23="VACANT",K23=0),0,(L23/AD23))</f>
        <v>0</v>
      </c>
      <c r="N23" s="42" t="str">
        <f t="shared" si="9"/>
        <v xml:space="preserve"> </v>
      </c>
      <c r="O23" s="43">
        <f t="shared" si="10"/>
        <v>0</v>
      </c>
      <c r="P23" s="45"/>
      <c r="Q23" s="45"/>
      <c r="R23" s="45"/>
      <c r="S23" s="172">
        <f t="shared" si="11"/>
        <v>0</v>
      </c>
      <c r="T23" s="183" t="str">
        <f t="shared" si="3"/>
        <v/>
      </c>
      <c r="U23" s="44" t="str">
        <f t="shared" si="12"/>
        <v/>
      </c>
      <c r="V23" s="548"/>
      <c r="W23" s="255"/>
      <c r="X23" s="434" t="s">
        <v>452</v>
      </c>
      <c r="Y23" s="434" t="s">
        <v>372</v>
      </c>
      <c r="Z23" s="194"/>
      <c r="AA23" s="1"/>
      <c r="AB23" s="195">
        <f t="shared" si="4"/>
        <v>0</v>
      </c>
      <c r="AC23" s="26">
        <f t="shared" si="5"/>
        <v>0</v>
      </c>
      <c r="AD23" s="24">
        <f t="shared" si="6"/>
        <v>0</v>
      </c>
      <c r="AE23" s="24">
        <f t="shared" si="7"/>
        <v>0</v>
      </c>
      <c r="AG23" s="195" t="str">
        <f t="shared" si="13"/>
        <v/>
      </c>
      <c r="AH23" s="26" t="str">
        <f t="shared" si="14"/>
        <v/>
      </c>
      <c r="AI23" s="24" t="str">
        <f t="shared" si="15"/>
        <v/>
      </c>
    </row>
    <row r="24" spans="1:35" ht="12" customHeight="1" x14ac:dyDescent="0.4">
      <c r="A24" s="219">
        <f t="shared" si="16"/>
        <v>12</v>
      </c>
      <c r="B24" s="46"/>
      <c r="C24" s="648"/>
      <c r="D24" s="649"/>
      <c r="E24" s="648"/>
      <c r="F24" s="649"/>
      <c r="G24" s="252"/>
      <c r="H24" s="332"/>
      <c r="I24" s="173">
        <f t="shared" si="8"/>
        <v>0</v>
      </c>
      <c r="J24" s="46"/>
      <c r="K24" s="174"/>
      <c r="L24" s="47"/>
      <c r="M24" s="22">
        <f t="shared" si="17"/>
        <v>0</v>
      </c>
      <c r="N24" s="42" t="str">
        <f t="shared" si="9"/>
        <v xml:space="preserve"> </v>
      </c>
      <c r="O24" s="43">
        <f t="shared" si="10"/>
        <v>0</v>
      </c>
      <c r="P24" s="45"/>
      <c r="Q24" s="45"/>
      <c r="R24" s="45"/>
      <c r="S24" s="172">
        <f t="shared" si="11"/>
        <v>0</v>
      </c>
      <c r="T24" s="183" t="str">
        <f t="shared" si="3"/>
        <v/>
      </c>
      <c r="U24" s="44" t="str">
        <f t="shared" si="12"/>
        <v/>
      </c>
      <c r="V24" s="548"/>
      <c r="W24" s="255"/>
      <c r="X24" s="434" t="s">
        <v>453</v>
      </c>
      <c r="Y24" s="434" t="s">
        <v>338</v>
      </c>
      <c r="Z24" s="194"/>
      <c r="AA24" s="1"/>
      <c r="AB24" s="195">
        <f t="shared" si="4"/>
        <v>0</v>
      </c>
      <c r="AC24" s="26">
        <f t="shared" si="5"/>
        <v>0</v>
      </c>
      <c r="AD24" s="24">
        <f t="shared" si="6"/>
        <v>0</v>
      </c>
      <c r="AE24" s="24">
        <f t="shared" si="7"/>
        <v>0</v>
      </c>
      <c r="AG24" s="195" t="str">
        <f t="shared" si="13"/>
        <v/>
      </c>
      <c r="AH24" s="26" t="str">
        <f t="shared" si="14"/>
        <v/>
      </c>
      <c r="AI24" s="24" t="str">
        <f t="shared" si="15"/>
        <v/>
      </c>
    </row>
    <row r="25" spans="1:35" ht="12" customHeight="1" x14ac:dyDescent="0.4">
      <c r="A25" s="219">
        <f t="shared" si="16"/>
        <v>13</v>
      </c>
      <c r="B25" s="46"/>
      <c r="C25" s="648"/>
      <c r="D25" s="649"/>
      <c r="E25" s="648"/>
      <c r="F25" s="649"/>
      <c r="G25" s="252"/>
      <c r="H25" s="332"/>
      <c r="I25" s="173">
        <f t="shared" si="8"/>
        <v>0</v>
      </c>
      <c r="J25" s="46"/>
      <c r="K25" s="174"/>
      <c r="L25" s="47"/>
      <c r="M25" s="22">
        <f t="shared" si="17"/>
        <v>0</v>
      </c>
      <c r="N25" s="42" t="str">
        <f t="shared" si="9"/>
        <v xml:space="preserve"> </v>
      </c>
      <c r="O25" s="43">
        <f t="shared" si="10"/>
        <v>0</v>
      </c>
      <c r="P25" s="45"/>
      <c r="Q25" s="45"/>
      <c r="R25" s="45"/>
      <c r="S25" s="172">
        <f t="shared" si="11"/>
        <v>0</v>
      </c>
      <c r="T25" s="183" t="str">
        <f t="shared" si="3"/>
        <v/>
      </c>
      <c r="U25" s="44" t="str">
        <f t="shared" si="12"/>
        <v/>
      </c>
      <c r="V25" s="548"/>
      <c r="W25" s="255"/>
      <c r="X25" s="434" t="s">
        <v>454</v>
      </c>
      <c r="Y25" s="434" t="s">
        <v>342</v>
      </c>
      <c r="Z25" s="194"/>
      <c r="AA25" s="1"/>
      <c r="AB25" s="195">
        <f t="shared" si="4"/>
        <v>0</v>
      </c>
      <c r="AC25" s="26">
        <f t="shared" si="5"/>
        <v>0</v>
      </c>
      <c r="AD25" s="24">
        <f t="shared" si="6"/>
        <v>0</v>
      </c>
      <c r="AE25" s="24">
        <f t="shared" si="7"/>
        <v>0</v>
      </c>
      <c r="AG25" s="195" t="str">
        <f t="shared" si="13"/>
        <v/>
      </c>
      <c r="AH25" s="26" t="str">
        <f t="shared" si="14"/>
        <v/>
      </c>
      <c r="AI25" s="24" t="str">
        <f t="shared" si="15"/>
        <v/>
      </c>
    </row>
    <row r="26" spans="1:35" ht="12" customHeight="1" x14ac:dyDescent="0.4">
      <c r="A26" s="219">
        <f t="shared" si="16"/>
        <v>14</v>
      </c>
      <c r="B26" s="46"/>
      <c r="C26" s="648"/>
      <c r="D26" s="649"/>
      <c r="E26" s="648"/>
      <c r="F26" s="649"/>
      <c r="G26" s="252"/>
      <c r="H26" s="332"/>
      <c r="I26" s="173">
        <f t="shared" si="8"/>
        <v>0</v>
      </c>
      <c r="J26" s="46"/>
      <c r="K26" s="174"/>
      <c r="L26" s="47"/>
      <c r="M26" s="22">
        <f t="shared" si="17"/>
        <v>0</v>
      </c>
      <c r="N26" s="42" t="str">
        <f t="shared" si="9"/>
        <v xml:space="preserve"> </v>
      </c>
      <c r="O26" s="43">
        <f t="shared" si="10"/>
        <v>0</v>
      </c>
      <c r="P26" s="45"/>
      <c r="Q26" s="45"/>
      <c r="R26" s="45"/>
      <c r="S26" s="172">
        <f t="shared" si="11"/>
        <v>0</v>
      </c>
      <c r="T26" s="183" t="str">
        <f t="shared" si="3"/>
        <v/>
      </c>
      <c r="U26" s="44" t="str">
        <f t="shared" si="12"/>
        <v/>
      </c>
      <c r="V26" s="548"/>
      <c r="W26" s="255"/>
      <c r="X26" s="434" t="s">
        <v>455</v>
      </c>
      <c r="Y26" s="434" t="s">
        <v>343</v>
      </c>
      <c r="Z26" s="194"/>
      <c r="AA26" s="1"/>
      <c r="AB26" s="195">
        <f t="shared" si="4"/>
        <v>0</v>
      </c>
      <c r="AC26" s="26">
        <f t="shared" si="5"/>
        <v>0</v>
      </c>
      <c r="AD26" s="24">
        <f t="shared" si="6"/>
        <v>0</v>
      </c>
      <c r="AE26" s="24">
        <f t="shared" si="7"/>
        <v>0</v>
      </c>
      <c r="AG26" s="195" t="str">
        <f t="shared" si="13"/>
        <v/>
      </c>
      <c r="AH26" s="26" t="str">
        <f t="shared" si="14"/>
        <v/>
      </c>
      <c r="AI26" s="24" t="str">
        <f t="shared" si="15"/>
        <v/>
      </c>
    </row>
    <row r="27" spans="1:35" ht="12" customHeight="1" x14ac:dyDescent="0.4">
      <c r="A27" s="219">
        <f t="shared" si="16"/>
        <v>15</v>
      </c>
      <c r="B27" s="46"/>
      <c r="C27" s="648"/>
      <c r="D27" s="649"/>
      <c r="E27" s="648"/>
      <c r="F27" s="649"/>
      <c r="G27" s="252"/>
      <c r="H27" s="332"/>
      <c r="I27" s="173">
        <f t="shared" si="8"/>
        <v>0</v>
      </c>
      <c r="J27" s="46"/>
      <c r="K27" s="174"/>
      <c r="L27" s="47"/>
      <c r="M27" s="22">
        <f t="shared" si="17"/>
        <v>0</v>
      </c>
      <c r="N27" s="42" t="str">
        <f t="shared" si="9"/>
        <v xml:space="preserve"> </v>
      </c>
      <c r="O27" s="43">
        <f t="shared" si="10"/>
        <v>0</v>
      </c>
      <c r="P27" s="45"/>
      <c r="Q27" s="45"/>
      <c r="R27" s="45"/>
      <c r="S27" s="172">
        <f t="shared" si="11"/>
        <v>0</v>
      </c>
      <c r="T27" s="183" t="str">
        <f t="shared" si="3"/>
        <v/>
      </c>
      <c r="U27" s="44" t="str">
        <f t="shared" si="12"/>
        <v/>
      </c>
      <c r="V27" s="548"/>
      <c r="W27" s="255"/>
      <c r="X27" s="434" t="s">
        <v>456</v>
      </c>
      <c r="Y27" s="434" t="s">
        <v>350</v>
      </c>
      <c r="Z27" s="194"/>
      <c r="AA27" s="1"/>
      <c r="AB27" s="195">
        <f t="shared" si="4"/>
        <v>0</v>
      </c>
      <c r="AC27" s="26">
        <f t="shared" si="5"/>
        <v>0</v>
      </c>
      <c r="AD27" s="24">
        <f t="shared" si="6"/>
        <v>0</v>
      </c>
      <c r="AE27" s="24">
        <f t="shared" si="7"/>
        <v>0</v>
      </c>
      <c r="AG27" s="195" t="str">
        <f t="shared" si="13"/>
        <v/>
      </c>
      <c r="AH27" s="26" t="str">
        <f t="shared" si="14"/>
        <v/>
      </c>
      <c r="AI27" s="24" t="str">
        <f t="shared" si="15"/>
        <v/>
      </c>
    </row>
    <row r="28" spans="1:35" ht="12" customHeight="1" x14ac:dyDescent="0.4">
      <c r="A28" s="219">
        <f t="shared" si="16"/>
        <v>16</v>
      </c>
      <c r="B28" s="46"/>
      <c r="C28" s="648"/>
      <c r="D28" s="649"/>
      <c r="E28" s="648"/>
      <c r="F28" s="649"/>
      <c r="G28" s="252"/>
      <c r="H28" s="332"/>
      <c r="I28" s="173">
        <f t="shared" si="8"/>
        <v>0</v>
      </c>
      <c r="J28" s="46"/>
      <c r="K28" s="174"/>
      <c r="L28" s="47"/>
      <c r="M28" s="22">
        <f t="shared" si="17"/>
        <v>0</v>
      </c>
      <c r="N28" s="42" t="str">
        <f t="shared" si="9"/>
        <v xml:space="preserve"> </v>
      </c>
      <c r="O28" s="43">
        <f t="shared" si="10"/>
        <v>0</v>
      </c>
      <c r="P28" s="45"/>
      <c r="Q28" s="45"/>
      <c r="R28" s="45"/>
      <c r="S28" s="172">
        <f t="shared" si="11"/>
        <v>0</v>
      </c>
      <c r="T28" s="183" t="str">
        <f t="shared" si="3"/>
        <v/>
      </c>
      <c r="U28" s="44" t="str">
        <f t="shared" si="12"/>
        <v/>
      </c>
      <c r="V28" s="548"/>
      <c r="W28" s="255"/>
      <c r="X28" s="434" t="s">
        <v>457</v>
      </c>
      <c r="Y28" s="434" t="s">
        <v>349</v>
      </c>
      <c r="Z28" s="194"/>
      <c r="AA28" s="1"/>
      <c r="AB28" s="195">
        <f t="shared" si="4"/>
        <v>0</v>
      </c>
      <c r="AC28" s="26">
        <f t="shared" si="5"/>
        <v>0</v>
      </c>
      <c r="AD28" s="24">
        <f t="shared" si="6"/>
        <v>0</v>
      </c>
      <c r="AE28" s="24">
        <f t="shared" si="7"/>
        <v>0</v>
      </c>
      <c r="AG28" s="195" t="str">
        <f t="shared" si="13"/>
        <v/>
      </c>
      <c r="AH28" s="26" t="str">
        <f t="shared" si="14"/>
        <v/>
      </c>
      <c r="AI28" s="24" t="str">
        <f t="shared" si="15"/>
        <v/>
      </c>
    </row>
    <row r="29" spans="1:35" ht="12" customHeight="1" x14ac:dyDescent="0.4">
      <c r="A29" s="219">
        <f t="shared" si="16"/>
        <v>17</v>
      </c>
      <c r="B29" s="46"/>
      <c r="C29" s="648"/>
      <c r="D29" s="649"/>
      <c r="E29" s="648"/>
      <c r="F29" s="649"/>
      <c r="G29" s="252"/>
      <c r="H29" s="332"/>
      <c r="I29" s="173">
        <f t="shared" si="8"/>
        <v>0</v>
      </c>
      <c r="J29" s="46"/>
      <c r="K29" s="174"/>
      <c r="L29" s="47"/>
      <c r="M29" s="22">
        <f t="shared" si="17"/>
        <v>0</v>
      </c>
      <c r="N29" s="42" t="str">
        <f t="shared" si="9"/>
        <v xml:space="preserve"> </v>
      </c>
      <c r="O29" s="43">
        <f t="shared" si="10"/>
        <v>0</v>
      </c>
      <c r="P29" s="45"/>
      <c r="Q29" s="45"/>
      <c r="R29" s="45"/>
      <c r="S29" s="172">
        <f t="shared" si="11"/>
        <v>0</v>
      </c>
      <c r="T29" s="183" t="str">
        <f t="shared" si="3"/>
        <v/>
      </c>
      <c r="U29" s="44" t="str">
        <f t="shared" si="12"/>
        <v/>
      </c>
      <c r="V29" s="548"/>
      <c r="W29" s="255"/>
      <c r="X29" s="434" t="s">
        <v>458</v>
      </c>
      <c r="Y29" s="434" t="s">
        <v>546</v>
      </c>
      <c r="Z29" s="194"/>
      <c r="AA29" s="1"/>
      <c r="AB29" s="195">
        <f t="shared" si="4"/>
        <v>0</v>
      </c>
      <c r="AC29" s="26">
        <f t="shared" si="5"/>
        <v>0</v>
      </c>
      <c r="AD29" s="24">
        <f t="shared" si="6"/>
        <v>0</v>
      </c>
      <c r="AE29" s="24">
        <f t="shared" si="7"/>
        <v>0</v>
      </c>
      <c r="AG29" s="195" t="str">
        <f t="shared" si="13"/>
        <v/>
      </c>
      <c r="AH29" s="26" t="str">
        <f t="shared" si="14"/>
        <v/>
      </c>
      <c r="AI29" s="24" t="str">
        <f t="shared" si="15"/>
        <v/>
      </c>
    </row>
    <row r="30" spans="1:35" ht="12" customHeight="1" x14ac:dyDescent="0.4">
      <c r="A30" s="219">
        <f t="shared" si="16"/>
        <v>18</v>
      </c>
      <c r="B30" s="46"/>
      <c r="C30" s="648"/>
      <c r="D30" s="649"/>
      <c r="E30" s="648"/>
      <c r="F30" s="649"/>
      <c r="G30" s="252"/>
      <c r="H30" s="332"/>
      <c r="I30" s="173">
        <f t="shared" si="8"/>
        <v>0</v>
      </c>
      <c r="J30" s="46"/>
      <c r="K30" s="174"/>
      <c r="L30" s="47"/>
      <c r="M30" s="22">
        <f t="shared" si="17"/>
        <v>0</v>
      </c>
      <c r="N30" s="42" t="str">
        <f t="shared" si="9"/>
        <v xml:space="preserve"> </v>
      </c>
      <c r="O30" s="43">
        <f t="shared" si="10"/>
        <v>0</v>
      </c>
      <c r="P30" s="45"/>
      <c r="Q30" s="45"/>
      <c r="R30" s="45"/>
      <c r="S30" s="172">
        <f t="shared" si="11"/>
        <v>0</v>
      </c>
      <c r="T30" s="183" t="str">
        <f t="shared" si="3"/>
        <v/>
      </c>
      <c r="U30" s="44" t="str">
        <f t="shared" si="12"/>
        <v/>
      </c>
      <c r="V30" s="548"/>
      <c r="W30" s="255"/>
      <c r="X30" s="434" t="s">
        <v>459</v>
      </c>
      <c r="Y30" s="434" t="s">
        <v>380</v>
      </c>
      <c r="Z30" s="194"/>
      <c r="AA30" s="1"/>
      <c r="AB30" s="195">
        <f t="shared" si="4"/>
        <v>0</v>
      </c>
      <c r="AC30" s="26">
        <f t="shared" si="5"/>
        <v>0</v>
      </c>
      <c r="AD30" s="24">
        <f t="shared" si="6"/>
        <v>0</v>
      </c>
      <c r="AE30" s="24">
        <f t="shared" si="7"/>
        <v>0</v>
      </c>
      <c r="AG30" s="195" t="str">
        <f t="shared" si="13"/>
        <v/>
      </c>
      <c r="AH30" s="26" t="str">
        <f t="shared" si="14"/>
        <v/>
      </c>
      <c r="AI30" s="24" t="str">
        <f t="shared" si="15"/>
        <v/>
      </c>
    </row>
    <row r="31" spans="1:35" ht="12" customHeight="1" x14ac:dyDescent="0.4">
      <c r="A31" s="219">
        <f t="shared" si="16"/>
        <v>19</v>
      </c>
      <c r="B31" s="46"/>
      <c r="C31" s="648"/>
      <c r="D31" s="649"/>
      <c r="E31" s="648"/>
      <c r="F31" s="649"/>
      <c r="G31" s="252"/>
      <c r="H31" s="332"/>
      <c r="I31" s="173">
        <f t="shared" si="8"/>
        <v>0</v>
      </c>
      <c r="J31" s="46"/>
      <c r="K31" s="174"/>
      <c r="L31" s="47"/>
      <c r="M31" s="22">
        <f t="shared" si="17"/>
        <v>0</v>
      </c>
      <c r="N31" s="42" t="str">
        <f t="shared" si="9"/>
        <v xml:space="preserve"> </v>
      </c>
      <c r="O31" s="43">
        <f t="shared" si="10"/>
        <v>0</v>
      </c>
      <c r="P31" s="45"/>
      <c r="Q31" s="45"/>
      <c r="R31" s="45"/>
      <c r="S31" s="172">
        <f t="shared" si="11"/>
        <v>0</v>
      </c>
      <c r="T31" s="183" t="str">
        <f t="shared" si="3"/>
        <v/>
      </c>
      <c r="U31" s="44" t="str">
        <f t="shared" si="12"/>
        <v/>
      </c>
      <c r="V31" s="548"/>
      <c r="W31" s="255"/>
      <c r="X31" s="434" t="s">
        <v>460</v>
      </c>
      <c r="Y31" s="434" t="s">
        <v>374</v>
      </c>
      <c r="Z31" s="194"/>
      <c r="AA31" s="1"/>
      <c r="AB31" s="195">
        <f t="shared" si="4"/>
        <v>0</v>
      </c>
      <c r="AC31" s="26">
        <f t="shared" si="5"/>
        <v>0</v>
      </c>
      <c r="AD31" s="24">
        <f t="shared" si="6"/>
        <v>0</v>
      </c>
      <c r="AE31" s="24">
        <f t="shared" si="7"/>
        <v>0</v>
      </c>
      <c r="AG31" s="195" t="str">
        <f t="shared" si="13"/>
        <v/>
      </c>
      <c r="AH31" s="26" t="str">
        <f t="shared" si="14"/>
        <v/>
      </c>
      <c r="AI31" s="24" t="str">
        <f t="shared" si="15"/>
        <v/>
      </c>
    </row>
    <row r="32" spans="1:35" ht="12" customHeight="1" x14ac:dyDescent="0.4">
      <c r="A32" s="219">
        <f t="shared" si="16"/>
        <v>20</v>
      </c>
      <c r="B32" s="46"/>
      <c r="C32" s="648"/>
      <c r="D32" s="649"/>
      <c r="E32" s="648"/>
      <c r="F32" s="649"/>
      <c r="G32" s="252"/>
      <c r="H32" s="332"/>
      <c r="I32" s="173">
        <f t="shared" si="8"/>
        <v>0</v>
      </c>
      <c r="J32" s="46"/>
      <c r="K32" s="174"/>
      <c r="L32" s="47"/>
      <c r="M32" s="22">
        <f t="shared" si="17"/>
        <v>0</v>
      </c>
      <c r="N32" s="42" t="str">
        <f t="shared" si="9"/>
        <v xml:space="preserve"> </v>
      </c>
      <c r="O32" s="43">
        <f t="shared" si="10"/>
        <v>0</v>
      </c>
      <c r="P32" s="45"/>
      <c r="Q32" s="45"/>
      <c r="R32" s="45"/>
      <c r="S32" s="172">
        <f t="shared" si="11"/>
        <v>0</v>
      </c>
      <c r="T32" s="183" t="str">
        <f t="shared" si="3"/>
        <v/>
      </c>
      <c r="U32" s="44" t="str">
        <f t="shared" si="12"/>
        <v/>
      </c>
      <c r="V32" s="548"/>
      <c r="W32" s="255"/>
      <c r="X32" s="434" t="s">
        <v>461</v>
      </c>
      <c r="Y32" s="434" t="s">
        <v>364</v>
      </c>
      <c r="Z32" s="194"/>
      <c r="AA32" s="1"/>
      <c r="AB32" s="195">
        <f t="shared" si="4"/>
        <v>0</v>
      </c>
      <c r="AC32" s="26">
        <f t="shared" si="5"/>
        <v>0</v>
      </c>
      <c r="AD32" s="24">
        <f t="shared" si="6"/>
        <v>0</v>
      </c>
      <c r="AE32" s="24">
        <f t="shared" si="7"/>
        <v>0</v>
      </c>
      <c r="AG32" s="195" t="str">
        <f t="shared" si="13"/>
        <v/>
      </c>
      <c r="AH32" s="26" t="str">
        <f t="shared" si="14"/>
        <v/>
      </c>
      <c r="AI32" s="24" t="str">
        <f t="shared" si="15"/>
        <v/>
      </c>
    </row>
    <row r="33" spans="1:35" ht="12" customHeight="1" x14ac:dyDescent="0.4">
      <c r="A33" s="219">
        <f t="shared" si="16"/>
        <v>21</v>
      </c>
      <c r="B33" s="46"/>
      <c r="C33" s="648"/>
      <c r="D33" s="649"/>
      <c r="E33" s="648"/>
      <c r="F33" s="649"/>
      <c r="G33" s="252"/>
      <c r="H33" s="332"/>
      <c r="I33" s="173">
        <f t="shared" si="8"/>
        <v>0</v>
      </c>
      <c r="J33" s="46"/>
      <c r="K33" s="174"/>
      <c r="L33" s="47"/>
      <c r="M33" s="22">
        <f t="shared" si="17"/>
        <v>0</v>
      </c>
      <c r="N33" s="42" t="str">
        <f t="shared" si="9"/>
        <v xml:space="preserve"> </v>
      </c>
      <c r="O33" s="43">
        <f t="shared" si="10"/>
        <v>0</v>
      </c>
      <c r="P33" s="45"/>
      <c r="Q33" s="45"/>
      <c r="R33" s="45"/>
      <c r="S33" s="172">
        <f t="shared" si="11"/>
        <v>0</v>
      </c>
      <c r="T33" s="183" t="str">
        <f t="shared" si="3"/>
        <v/>
      </c>
      <c r="U33" s="44" t="str">
        <f t="shared" si="12"/>
        <v/>
      </c>
      <c r="V33" s="548"/>
      <c r="W33" s="255"/>
      <c r="X33" s="434" t="s">
        <v>462</v>
      </c>
      <c r="Y33" s="434" t="s">
        <v>356</v>
      </c>
      <c r="Z33" s="194"/>
      <c r="AA33" s="1"/>
      <c r="AB33" s="195">
        <f t="shared" si="4"/>
        <v>0</v>
      </c>
      <c r="AC33" s="26">
        <f t="shared" si="5"/>
        <v>0</v>
      </c>
      <c r="AD33" s="24">
        <f t="shared" si="6"/>
        <v>0</v>
      </c>
      <c r="AE33" s="24">
        <f t="shared" si="7"/>
        <v>0</v>
      </c>
      <c r="AG33" s="195" t="str">
        <f t="shared" si="13"/>
        <v/>
      </c>
      <c r="AH33" s="26" t="str">
        <f t="shared" si="14"/>
        <v/>
      </c>
      <c r="AI33" s="24" t="str">
        <f t="shared" si="15"/>
        <v/>
      </c>
    </row>
    <row r="34" spans="1:35" ht="12" customHeight="1" x14ac:dyDescent="0.4">
      <c r="A34" s="219">
        <f t="shared" si="16"/>
        <v>22</v>
      </c>
      <c r="B34" s="46"/>
      <c r="C34" s="648"/>
      <c r="D34" s="649"/>
      <c r="E34" s="648"/>
      <c r="F34" s="649"/>
      <c r="G34" s="252"/>
      <c r="H34" s="332"/>
      <c r="I34" s="173">
        <f t="shared" si="8"/>
        <v>0</v>
      </c>
      <c r="J34" s="46"/>
      <c r="K34" s="174"/>
      <c r="L34" s="47"/>
      <c r="M34" s="22">
        <f t="shared" si="17"/>
        <v>0</v>
      </c>
      <c r="N34" s="42" t="str">
        <f t="shared" si="9"/>
        <v xml:space="preserve"> </v>
      </c>
      <c r="O34" s="43">
        <f t="shared" si="10"/>
        <v>0</v>
      </c>
      <c r="P34" s="45"/>
      <c r="Q34" s="45"/>
      <c r="R34" s="45"/>
      <c r="S34" s="172">
        <f t="shared" si="11"/>
        <v>0</v>
      </c>
      <c r="T34" s="183" t="str">
        <f t="shared" si="3"/>
        <v/>
      </c>
      <c r="U34" s="44" t="str">
        <f t="shared" si="12"/>
        <v/>
      </c>
      <c r="V34" s="548"/>
      <c r="W34" s="255"/>
      <c r="X34" s="434" t="s">
        <v>463</v>
      </c>
      <c r="Y34" s="434" t="s">
        <v>358</v>
      </c>
      <c r="Z34" s="194"/>
      <c r="AA34" s="1"/>
      <c r="AB34" s="195">
        <f t="shared" si="4"/>
        <v>0</v>
      </c>
      <c r="AC34" s="26">
        <f t="shared" si="5"/>
        <v>0</v>
      </c>
      <c r="AD34" s="24">
        <f t="shared" si="6"/>
        <v>0</v>
      </c>
      <c r="AE34" s="24">
        <f t="shared" si="7"/>
        <v>0</v>
      </c>
      <c r="AG34" s="195" t="str">
        <f t="shared" si="13"/>
        <v/>
      </c>
      <c r="AH34" s="26" t="str">
        <f t="shared" si="14"/>
        <v/>
      </c>
      <c r="AI34" s="24" t="str">
        <f t="shared" si="15"/>
        <v/>
      </c>
    </row>
    <row r="35" spans="1:35" ht="12" customHeight="1" x14ac:dyDescent="0.4">
      <c r="A35" s="219">
        <f t="shared" si="16"/>
        <v>23</v>
      </c>
      <c r="B35" s="46"/>
      <c r="C35" s="648"/>
      <c r="D35" s="649"/>
      <c r="E35" s="648"/>
      <c r="F35" s="649"/>
      <c r="G35" s="252"/>
      <c r="H35" s="332"/>
      <c r="I35" s="173">
        <f t="shared" si="8"/>
        <v>0</v>
      </c>
      <c r="J35" s="46"/>
      <c r="K35" s="174"/>
      <c r="L35" s="47"/>
      <c r="M35" s="22">
        <f t="shared" si="17"/>
        <v>0</v>
      </c>
      <c r="N35" s="42" t="str">
        <f t="shared" si="9"/>
        <v xml:space="preserve"> </v>
      </c>
      <c r="O35" s="43">
        <f t="shared" si="10"/>
        <v>0</v>
      </c>
      <c r="P35" s="45"/>
      <c r="Q35" s="45"/>
      <c r="R35" s="45"/>
      <c r="S35" s="172">
        <f t="shared" si="11"/>
        <v>0</v>
      </c>
      <c r="T35" s="183" t="str">
        <f t="shared" si="3"/>
        <v/>
      </c>
      <c r="U35" s="44" t="str">
        <f t="shared" si="12"/>
        <v/>
      </c>
      <c r="V35" s="548"/>
      <c r="W35" s="255"/>
      <c r="X35" s="434" t="s">
        <v>464</v>
      </c>
      <c r="Y35" s="434" t="s">
        <v>366</v>
      </c>
      <c r="Z35" s="194"/>
      <c r="AA35" s="1"/>
      <c r="AB35" s="195">
        <f t="shared" si="4"/>
        <v>0</v>
      </c>
      <c r="AC35" s="26">
        <f t="shared" si="5"/>
        <v>0</v>
      </c>
      <c r="AD35" s="24">
        <f t="shared" si="6"/>
        <v>0</v>
      </c>
      <c r="AE35" s="24">
        <f t="shared" si="7"/>
        <v>0</v>
      </c>
      <c r="AG35" s="195" t="str">
        <f t="shared" si="13"/>
        <v/>
      </c>
      <c r="AH35" s="26" t="str">
        <f t="shared" si="14"/>
        <v/>
      </c>
      <c r="AI35" s="24" t="str">
        <f t="shared" si="15"/>
        <v/>
      </c>
    </row>
    <row r="36" spans="1:35" ht="11.25" customHeight="1" x14ac:dyDescent="0.4">
      <c r="A36" s="219">
        <f t="shared" si="16"/>
        <v>24</v>
      </c>
      <c r="B36" s="46"/>
      <c r="C36" s="648"/>
      <c r="D36" s="649"/>
      <c r="E36" s="648"/>
      <c r="F36" s="649"/>
      <c r="G36" s="252"/>
      <c r="H36" s="332"/>
      <c r="I36" s="173">
        <f t="shared" si="8"/>
        <v>0</v>
      </c>
      <c r="J36" s="46"/>
      <c r="K36" s="174"/>
      <c r="L36" s="47"/>
      <c r="M36" s="22">
        <f t="shared" si="17"/>
        <v>0</v>
      </c>
      <c r="N36" s="42" t="str">
        <f t="shared" si="9"/>
        <v xml:space="preserve"> </v>
      </c>
      <c r="O36" s="43">
        <f t="shared" si="10"/>
        <v>0</v>
      </c>
      <c r="P36" s="45"/>
      <c r="Q36" s="45"/>
      <c r="R36" s="45"/>
      <c r="S36" s="172">
        <f t="shared" si="11"/>
        <v>0</v>
      </c>
      <c r="T36" s="183" t="str">
        <f t="shared" si="3"/>
        <v/>
      </c>
      <c r="U36" s="44" t="str">
        <f t="shared" si="12"/>
        <v/>
      </c>
      <c r="V36" s="548"/>
      <c r="W36" s="255"/>
      <c r="X36" s="10" t="s">
        <v>465</v>
      </c>
      <c r="Y36" s="10" t="s">
        <v>354</v>
      </c>
      <c r="Z36" s="194"/>
      <c r="AA36" s="1"/>
      <c r="AB36" s="195">
        <f t="shared" si="4"/>
        <v>0</v>
      </c>
      <c r="AC36" s="26">
        <f t="shared" si="5"/>
        <v>0</v>
      </c>
      <c r="AD36" s="24">
        <f t="shared" si="6"/>
        <v>0</v>
      </c>
      <c r="AE36" s="24">
        <f t="shared" si="7"/>
        <v>0</v>
      </c>
      <c r="AG36" s="195" t="str">
        <f t="shared" si="13"/>
        <v/>
      </c>
      <c r="AH36" s="26" t="str">
        <f t="shared" si="14"/>
        <v/>
      </c>
      <c r="AI36" s="24" t="str">
        <f t="shared" si="15"/>
        <v/>
      </c>
    </row>
    <row r="37" spans="1:35" ht="12.75" customHeight="1" x14ac:dyDescent="0.4">
      <c r="A37" s="219">
        <f t="shared" si="16"/>
        <v>25</v>
      </c>
      <c r="B37" s="46"/>
      <c r="C37" s="648"/>
      <c r="D37" s="649"/>
      <c r="E37" s="648"/>
      <c r="F37" s="649"/>
      <c r="G37" s="252"/>
      <c r="H37" s="332"/>
      <c r="I37" s="173">
        <f t="shared" si="8"/>
        <v>0</v>
      </c>
      <c r="J37" s="46"/>
      <c r="K37" s="174"/>
      <c r="L37" s="47"/>
      <c r="M37" s="22">
        <f t="shared" si="17"/>
        <v>0</v>
      </c>
      <c r="N37" s="42" t="str">
        <f t="shared" si="9"/>
        <v xml:space="preserve"> </v>
      </c>
      <c r="O37" s="43">
        <f t="shared" si="10"/>
        <v>0</v>
      </c>
      <c r="P37" s="45"/>
      <c r="Q37" s="45"/>
      <c r="R37" s="45"/>
      <c r="S37" s="172">
        <f t="shared" si="11"/>
        <v>0</v>
      </c>
      <c r="T37" s="183" t="str">
        <f t="shared" si="3"/>
        <v/>
      </c>
      <c r="U37" s="44" t="str">
        <f t="shared" si="12"/>
        <v/>
      </c>
      <c r="V37" s="548"/>
      <c r="W37" s="255"/>
      <c r="X37" s="435" t="s">
        <v>466</v>
      </c>
      <c r="Y37" s="434" t="s">
        <v>368</v>
      </c>
      <c r="Z37" s="194"/>
      <c r="AA37" s="1"/>
      <c r="AB37" s="195">
        <f t="shared" si="4"/>
        <v>0</v>
      </c>
      <c r="AC37" s="26">
        <f t="shared" si="5"/>
        <v>0</v>
      </c>
      <c r="AD37" s="24">
        <f t="shared" si="6"/>
        <v>0</v>
      </c>
      <c r="AE37" s="24">
        <f t="shared" si="7"/>
        <v>0</v>
      </c>
      <c r="AG37" s="195" t="str">
        <f t="shared" si="13"/>
        <v/>
      </c>
      <c r="AH37" s="26" t="str">
        <f t="shared" si="14"/>
        <v/>
      </c>
      <c r="AI37" s="24" t="str">
        <f t="shared" si="15"/>
        <v/>
      </c>
    </row>
    <row r="38" spans="1:35" ht="12.75" customHeight="1" x14ac:dyDescent="0.4">
      <c r="A38" s="219">
        <f t="shared" si="16"/>
        <v>26</v>
      </c>
      <c r="B38" s="46"/>
      <c r="C38" s="648"/>
      <c r="D38" s="649"/>
      <c r="E38" s="648"/>
      <c r="F38" s="649"/>
      <c r="G38" s="252"/>
      <c r="H38" s="332"/>
      <c r="I38" s="173">
        <f t="shared" si="8"/>
        <v>0</v>
      </c>
      <c r="J38" s="46"/>
      <c r="K38" s="174"/>
      <c r="L38" s="47"/>
      <c r="M38" s="22">
        <f t="shared" si="17"/>
        <v>0</v>
      </c>
      <c r="N38" s="42" t="str">
        <f t="shared" si="9"/>
        <v xml:space="preserve"> </v>
      </c>
      <c r="O38" s="43">
        <f t="shared" si="10"/>
        <v>0</v>
      </c>
      <c r="P38" s="45"/>
      <c r="Q38" s="45"/>
      <c r="R38" s="45"/>
      <c r="S38" s="172">
        <f t="shared" si="11"/>
        <v>0</v>
      </c>
      <c r="T38" s="183" t="str">
        <f t="shared" si="3"/>
        <v/>
      </c>
      <c r="U38" s="44" t="str">
        <f t="shared" si="12"/>
        <v/>
      </c>
      <c r="V38" s="548"/>
      <c r="W38" s="255"/>
      <c r="X38" s="435" t="s">
        <v>467</v>
      </c>
      <c r="Y38" s="434" t="s">
        <v>336</v>
      </c>
      <c r="Z38" s="194"/>
      <c r="AA38" s="1"/>
      <c r="AB38" s="195">
        <f t="shared" si="4"/>
        <v>0</v>
      </c>
      <c r="AC38" s="26">
        <f t="shared" si="5"/>
        <v>0</v>
      </c>
      <c r="AD38" s="24">
        <f t="shared" si="6"/>
        <v>0</v>
      </c>
      <c r="AE38" s="24">
        <f t="shared" si="7"/>
        <v>0</v>
      </c>
      <c r="AG38" s="195" t="str">
        <f t="shared" si="13"/>
        <v/>
      </c>
      <c r="AH38" s="26" t="str">
        <f t="shared" si="14"/>
        <v/>
      </c>
      <c r="AI38" s="24" t="str">
        <f t="shared" si="15"/>
        <v/>
      </c>
    </row>
    <row r="39" spans="1:35" ht="12.75" customHeight="1" x14ac:dyDescent="0.4">
      <c r="A39" s="219">
        <f t="shared" si="16"/>
        <v>27</v>
      </c>
      <c r="B39" s="46"/>
      <c r="C39" s="648"/>
      <c r="D39" s="649"/>
      <c r="E39" s="648"/>
      <c r="F39" s="649"/>
      <c r="G39" s="252"/>
      <c r="H39" s="332"/>
      <c r="I39" s="173">
        <f t="shared" si="8"/>
        <v>0</v>
      </c>
      <c r="J39" s="46"/>
      <c r="K39" s="174"/>
      <c r="L39" s="47"/>
      <c r="M39" s="22">
        <f t="shared" si="17"/>
        <v>0</v>
      </c>
      <c r="N39" s="42" t="str">
        <f t="shared" si="9"/>
        <v xml:space="preserve"> </v>
      </c>
      <c r="O39" s="43">
        <f t="shared" si="10"/>
        <v>0</v>
      </c>
      <c r="P39" s="45"/>
      <c r="Q39" s="45"/>
      <c r="R39" s="45"/>
      <c r="S39" s="172">
        <f t="shared" si="11"/>
        <v>0</v>
      </c>
      <c r="T39" s="183" t="str">
        <f t="shared" si="3"/>
        <v/>
      </c>
      <c r="U39" s="44" t="str">
        <f t="shared" si="12"/>
        <v/>
      </c>
      <c r="V39" s="548"/>
      <c r="W39" s="255"/>
      <c r="X39" s="435" t="s">
        <v>468</v>
      </c>
      <c r="Y39" s="434" t="s">
        <v>344</v>
      </c>
      <c r="Z39" s="194"/>
      <c r="AA39" s="1"/>
      <c r="AB39" s="195">
        <f t="shared" si="4"/>
        <v>0</v>
      </c>
      <c r="AC39" s="26">
        <f t="shared" si="5"/>
        <v>0</v>
      </c>
      <c r="AD39" s="24">
        <f t="shared" si="6"/>
        <v>0</v>
      </c>
      <c r="AE39" s="24">
        <f t="shared" si="7"/>
        <v>0</v>
      </c>
      <c r="AG39" s="195" t="str">
        <f t="shared" si="13"/>
        <v/>
      </c>
      <c r="AH39" s="26" t="str">
        <f t="shared" si="14"/>
        <v/>
      </c>
      <c r="AI39" s="24" t="str">
        <f t="shared" si="15"/>
        <v/>
      </c>
    </row>
    <row r="40" spans="1:35" ht="12.75" customHeight="1" x14ac:dyDescent="0.4">
      <c r="A40" s="219">
        <f t="shared" si="16"/>
        <v>28</v>
      </c>
      <c r="B40" s="46"/>
      <c r="C40" s="648"/>
      <c r="D40" s="649"/>
      <c r="E40" s="648"/>
      <c r="F40" s="649"/>
      <c r="G40" s="252"/>
      <c r="H40" s="332"/>
      <c r="I40" s="173">
        <f t="shared" si="8"/>
        <v>0</v>
      </c>
      <c r="J40" s="46"/>
      <c r="K40" s="174"/>
      <c r="L40" s="47"/>
      <c r="M40" s="22">
        <f t="shared" si="17"/>
        <v>0</v>
      </c>
      <c r="N40" s="42" t="str">
        <f t="shared" si="9"/>
        <v xml:space="preserve"> </v>
      </c>
      <c r="O40" s="43">
        <f t="shared" si="10"/>
        <v>0</v>
      </c>
      <c r="P40" s="45"/>
      <c r="Q40" s="45"/>
      <c r="R40" s="45"/>
      <c r="S40" s="172">
        <f t="shared" si="11"/>
        <v>0</v>
      </c>
      <c r="T40" s="183" t="str">
        <f t="shared" si="3"/>
        <v/>
      </c>
      <c r="U40" s="44" t="str">
        <f t="shared" si="12"/>
        <v/>
      </c>
      <c r="V40" s="548"/>
      <c r="W40" s="255"/>
      <c r="X40" s="435" t="s">
        <v>469</v>
      </c>
      <c r="Y40" s="434" t="s">
        <v>333</v>
      </c>
      <c r="Z40" s="194"/>
      <c r="AA40" s="1"/>
      <c r="AB40" s="195">
        <f t="shared" si="4"/>
        <v>0</v>
      </c>
      <c r="AC40" s="26">
        <f t="shared" si="5"/>
        <v>0</v>
      </c>
      <c r="AD40" s="24">
        <f t="shared" si="6"/>
        <v>0</v>
      </c>
      <c r="AE40" s="24">
        <f t="shared" si="7"/>
        <v>0</v>
      </c>
      <c r="AG40" s="195" t="str">
        <f t="shared" si="13"/>
        <v/>
      </c>
      <c r="AH40" s="26" t="str">
        <f t="shared" si="14"/>
        <v/>
      </c>
      <c r="AI40" s="24" t="str">
        <f t="shared" si="15"/>
        <v/>
      </c>
    </row>
    <row r="41" spans="1:35" ht="12.75" customHeight="1" x14ac:dyDescent="0.4">
      <c r="A41" s="219">
        <f t="shared" si="16"/>
        <v>29</v>
      </c>
      <c r="B41" s="46"/>
      <c r="C41" s="648"/>
      <c r="D41" s="649"/>
      <c r="E41" s="648"/>
      <c r="F41" s="649"/>
      <c r="G41" s="252"/>
      <c r="H41" s="332"/>
      <c r="I41" s="173">
        <f t="shared" si="8"/>
        <v>0</v>
      </c>
      <c r="J41" s="46"/>
      <c r="K41" s="174"/>
      <c r="L41" s="47"/>
      <c r="M41" s="22">
        <f t="shared" si="17"/>
        <v>0</v>
      </c>
      <c r="N41" s="42" t="str">
        <f t="shared" si="9"/>
        <v xml:space="preserve"> </v>
      </c>
      <c r="O41" s="43">
        <f t="shared" si="10"/>
        <v>0</v>
      </c>
      <c r="P41" s="45"/>
      <c r="Q41" s="45"/>
      <c r="R41" s="45"/>
      <c r="S41" s="172">
        <f t="shared" si="11"/>
        <v>0</v>
      </c>
      <c r="T41" s="183" t="str">
        <f t="shared" si="3"/>
        <v/>
      </c>
      <c r="U41" s="44" t="str">
        <f t="shared" si="12"/>
        <v/>
      </c>
      <c r="V41" s="548"/>
      <c r="W41" s="255"/>
      <c r="X41" s="435" t="s">
        <v>470</v>
      </c>
      <c r="Y41" s="434" t="s">
        <v>357</v>
      </c>
      <c r="Z41" s="194"/>
      <c r="AA41" s="1"/>
      <c r="AB41" s="195">
        <f t="shared" si="4"/>
        <v>0</v>
      </c>
      <c r="AC41" s="26">
        <f t="shared" si="5"/>
        <v>0</v>
      </c>
      <c r="AD41" s="24">
        <f t="shared" si="6"/>
        <v>0</v>
      </c>
      <c r="AE41" s="24">
        <f t="shared" si="7"/>
        <v>0</v>
      </c>
      <c r="AG41" s="195" t="str">
        <f t="shared" si="13"/>
        <v/>
      </c>
      <c r="AH41" s="26" t="str">
        <f t="shared" si="14"/>
        <v/>
      </c>
      <c r="AI41" s="24" t="str">
        <f t="shared" si="15"/>
        <v/>
      </c>
    </row>
    <row r="42" spans="1:35" ht="12.75" customHeight="1" x14ac:dyDescent="0.4">
      <c r="A42" s="219">
        <f t="shared" si="16"/>
        <v>30</v>
      </c>
      <c r="B42" s="46"/>
      <c r="C42" s="648"/>
      <c r="D42" s="649"/>
      <c r="E42" s="648"/>
      <c r="F42" s="649"/>
      <c r="G42" s="252"/>
      <c r="H42" s="332"/>
      <c r="I42" s="173">
        <f t="shared" si="8"/>
        <v>0</v>
      </c>
      <c r="J42" s="46"/>
      <c r="K42" s="174"/>
      <c r="L42" s="47"/>
      <c r="M42" s="22">
        <f t="shared" si="17"/>
        <v>0</v>
      </c>
      <c r="N42" s="42" t="str">
        <f t="shared" si="9"/>
        <v xml:space="preserve"> </v>
      </c>
      <c r="O42" s="43">
        <f t="shared" si="10"/>
        <v>0</v>
      </c>
      <c r="P42" s="45"/>
      <c r="Q42" s="45"/>
      <c r="R42" s="45"/>
      <c r="S42" s="172">
        <f t="shared" si="11"/>
        <v>0</v>
      </c>
      <c r="T42" s="183" t="str">
        <f t="shared" si="3"/>
        <v/>
      </c>
      <c r="U42" s="44" t="str">
        <f t="shared" si="12"/>
        <v/>
      </c>
      <c r="V42" s="548"/>
      <c r="W42" s="255"/>
      <c r="X42" s="435" t="s">
        <v>471</v>
      </c>
      <c r="Y42" s="434" t="s">
        <v>360</v>
      </c>
      <c r="Z42" s="194"/>
      <c r="AA42" s="1"/>
      <c r="AB42" s="195">
        <f t="shared" si="4"/>
        <v>0</v>
      </c>
      <c r="AC42" s="26">
        <f t="shared" si="5"/>
        <v>0</v>
      </c>
      <c r="AD42" s="24">
        <f t="shared" si="6"/>
        <v>0</v>
      </c>
      <c r="AE42" s="24">
        <f t="shared" si="7"/>
        <v>0</v>
      </c>
      <c r="AG42" s="195" t="str">
        <f t="shared" si="13"/>
        <v/>
      </c>
      <c r="AH42" s="26" t="str">
        <f t="shared" si="14"/>
        <v/>
      </c>
      <c r="AI42" s="24" t="str">
        <f t="shared" si="15"/>
        <v/>
      </c>
    </row>
    <row r="43" spans="1:35" ht="12.75" customHeight="1" x14ac:dyDescent="0.4">
      <c r="A43" s="219">
        <f t="shared" si="16"/>
        <v>31</v>
      </c>
      <c r="B43" s="46"/>
      <c r="C43" s="648"/>
      <c r="D43" s="649"/>
      <c r="E43" s="648"/>
      <c r="F43" s="649"/>
      <c r="G43" s="252"/>
      <c r="H43" s="332"/>
      <c r="I43" s="173">
        <f t="shared" si="8"/>
        <v>0</v>
      </c>
      <c r="J43" s="46"/>
      <c r="K43" s="174"/>
      <c r="L43" s="47"/>
      <c r="M43" s="22">
        <f t="shared" si="17"/>
        <v>0</v>
      </c>
      <c r="N43" s="42" t="str">
        <f t="shared" si="9"/>
        <v xml:space="preserve"> </v>
      </c>
      <c r="O43" s="43">
        <f t="shared" si="10"/>
        <v>0</v>
      </c>
      <c r="P43" s="45"/>
      <c r="Q43" s="45"/>
      <c r="R43" s="45"/>
      <c r="S43" s="172">
        <f t="shared" si="11"/>
        <v>0</v>
      </c>
      <c r="T43" s="183" t="str">
        <f t="shared" si="3"/>
        <v/>
      </c>
      <c r="U43" s="44" t="str">
        <f t="shared" si="12"/>
        <v/>
      </c>
      <c r="V43" s="548"/>
      <c r="W43" s="255"/>
      <c r="X43" s="435" t="s">
        <v>472</v>
      </c>
      <c r="Y43" s="434" t="s">
        <v>353</v>
      </c>
      <c r="Z43" s="194"/>
      <c r="AA43" s="1"/>
      <c r="AB43" s="195">
        <f t="shared" si="4"/>
        <v>0</v>
      </c>
      <c r="AC43" s="26">
        <f t="shared" si="5"/>
        <v>0</v>
      </c>
      <c r="AD43" s="24">
        <f t="shared" si="6"/>
        <v>0</v>
      </c>
      <c r="AE43" s="24">
        <f t="shared" si="7"/>
        <v>0</v>
      </c>
      <c r="AG43" s="195" t="str">
        <f t="shared" si="13"/>
        <v/>
      </c>
      <c r="AH43" s="26" t="str">
        <f t="shared" si="14"/>
        <v/>
      </c>
      <c r="AI43" s="24" t="str">
        <f t="shared" si="15"/>
        <v/>
      </c>
    </row>
    <row r="44" spans="1:35" ht="12.75" customHeight="1" x14ac:dyDescent="0.4">
      <c r="A44" s="219">
        <f t="shared" si="16"/>
        <v>32</v>
      </c>
      <c r="B44" s="46"/>
      <c r="C44" s="648"/>
      <c r="D44" s="649"/>
      <c r="E44" s="648"/>
      <c r="F44" s="649"/>
      <c r="G44" s="252"/>
      <c r="H44" s="332"/>
      <c r="I44" s="173">
        <f t="shared" si="8"/>
        <v>0</v>
      </c>
      <c r="J44" s="46"/>
      <c r="K44" s="174"/>
      <c r="L44" s="47"/>
      <c r="M44" s="22">
        <f t="shared" si="17"/>
        <v>0</v>
      </c>
      <c r="N44" s="42" t="str">
        <f t="shared" si="9"/>
        <v xml:space="preserve"> </v>
      </c>
      <c r="O44" s="43">
        <f t="shared" si="10"/>
        <v>0</v>
      </c>
      <c r="P44" s="45"/>
      <c r="Q44" s="45"/>
      <c r="R44" s="45"/>
      <c r="S44" s="172">
        <f t="shared" si="11"/>
        <v>0</v>
      </c>
      <c r="T44" s="183" t="str">
        <f t="shared" si="3"/>
        <v/>
      </c>
      <c r="U44" s="44" t="str">
        <f t="shared" si="12"/>
        <v/>
      </c>
      <c r="V44" s="548"/>
      <c r="W44" s="255"/>
      <c r="X44" s="435" t="s">
        <v>473</v>
      </c>
      <c r="Y44" s="434" t="s">
        <v>365</v>
      </c>
      <c r="Z44" s="194"/>
      <c r="AA44" s="1"/>
      <c r="AB44" s="195">
        <f t="shared" si="4"/>
        <v>0</v>
      </c>
      <c r="AC44" s="26">
        <f t="shared" si="5"/>
        <v>0</v>
      </c>
      <c r="AD44" s="24">
        <f t="shared" si="6"/>
        <v>0</v>
      </c>
      <c r="AE44" s="24">
        <f t="shared" si="7"/>
        <v>0</v>
      </c>
      <c r="AG44" s="195" t="str">
        <f t="shared" si="13"/>
        <v/>
      </c>
      <c r="AH44" s="26" t="str">
        <f t="shared" si="14"/>
        <v/>
      </c>
      <c r="AI44" s="24" t="str">
        <f t="shared" si="15"/>
        <v/>
      </c>
    </row>
    <row r="45" spans="1:35" ht="12.75" customHeight="1" x14ac:dyDescent="0.4">
      <c r="A45" s="219">
        <f t="shared" si="16"/>
        <v>33</v>
      </c>
      <c r="B45" s="46"/>
      <c r="C45" s="648"/>
      <c r="D45" s="649"/>
      <c r="E45" s="648"/>
      <c r="F45" s="649"/>
      <c r="G45" s="252"/>
      <c r="H45" s="332"/>
      <c r="I45" s="173">
        <f t="shared" si="8"/>
        <v>0</v>
      </c>
      <c r="J45" s="46"/>
      <c r="K45" s="174"/>
      <c r="L45" s="47"/>
      <c r="M45" s="22">
        <f t="shared" si="17"/>
        <v>0</v>
      </c>
      <c r="N45" s="42" t="str">
        <f t="shared" si="9"/>
        <v xml:space="preserve"> </v>
      </c>
      <c r="O45" s="43">
        <f t="shared" si="10"/>
        <v>0</v>
      </c>
      <c r="P45" s="45"/>
      <c r="Q45" s="45"/>
      <c r="R45" s="45"/>
      <c r="S45" s="172">
        <f t="shared" si="11"/>
        <v>0</v>
      </c>
      <c r="T45" s="183" t="str">
        <f t="shared" si="3"/>
        <v/>
      </c>
      <c r="U45" s="44" t="str">
        <f t="shared" si="12"/>
        <v/>
      </c>
      <c r="V45" s="548"/>
      <c r="W45" s="255"/>
      <c r="X45" s="435" t="s">
        <v>474</v>
      </c>
      <c r="Y45" s="434" t="s">
        <v>363</v>
      </c>
      <c r="Z45" s="194"/>
      <c r="AA45" s="1"/>
      <c r="AB45" s="195">
        <f t="shared" si="4"/>
        <v>0</v>
      </c>
      <c r="AC45" s="26">
        <f t="shared" si="5"/>
        <v>0</v>
      </c>
      <c r="AD45" s="24">
        <f t="shared" si="6"/>
        <v>0</v>
      </c>
      <c r="AE45" s="24">
        <f t="shared" si="7"/>
        <v>0</v>
      </c>
      <c r="AG45" s="195" t="str">
        <f t="shared" si="13"/>
        <v/>
      </c>
      <c r="AH45" s="26" t="str">
        <f t="shared" si="14"/>
        <v/>
      </c>
      <c r="AI45" s="24" t="str">
        <f t="shared" si="15"/>
        <v/>
      </c>
    </row>
    <row r="46" spans="1:35" ht="12.75" customHeight="1" x14ac:dyDescent="0.4">
      <c r="A46" s="219">
        <f t="shared" si="16"/>
        <v>34</v>
      </c>
      <c r="B46" s="46"/>
      <c r="C46" s="648"/>
      <c r="D46" s="649"/>
      <c r="E46" s="648"/>
      <c r="F46" s="649"/>
      <c r="G46" s="252"/>
      <c r="H46" s="332"/>
      <c r="I46" s="173">
        <f t="shared" si="8"/>
        <v>0</v>
      </c>
      <c r="J46" s="46"/>
      <c r="K46" s="174"/>
      <c r="L46" s="47"/>
      <c r="M46" s="22">
        <f t="shared" si="17"/>
        <v>0</v>
      </c>
      <c r="N46" s="42" t="str">
        <f t="shared" si="9"/>
        <v xml:space="preserve"> </v>
      </c>
      <c r="O46" s="43">
        <f t="shared" si="10"/>
        <v>0</v>
      </c>
      <c r="P46" s="45"/>
      <c r="Q46" s="45"/>
      <c r="R46" s="45"/>
      <c r="S46" s="172">
        <f t="shared" si="11"/>
        <v>0</v>
      </c>
      <c r="T46" s="183" t="str">
        <f t="shared" si="3"/>
        <v/>
      </c>
      <c r="U46" s="44" t="str">
        <f t="shared" si="12"/>
        <v/>
      </c>
      <c r="V46" s="548"/>
      <c r="W46" s="255"/>
      <c r="X46" s="435" t="s">
        <v>475</v>
      </c>
      <c r="Y46" s="434" t="s">
        <v>367</v>
      </c>
      <c r="Z46" s="194"/>
      <c r="AA46" s="1"/>
      <c r="AB46" s="195">
        <f t="shared" si="4"/>
        <v>0</v>
      </c>
      <c r="AC46" s="26">
        <f t="shared" si="5"/>
        <v>0</v>
      </c>
      <c r="AD46" s="24">
        <f t="shared" si="6"/>
        <v>0</v>
      </c>
      <c r="AE46" s="24">
        <f t="shared" si="7"/>
        <v>0</v>
      </c>
      <c r="AG46" s="195" t="str">
        <f t="shared" si="13"/>
        <v/>
      </c>
      <c r="AH46" s="26" t="str">
        <f t="shared" si="14"/>
        <v/>
      </c>
      <c r="AI46" s="24" t="str">
        <f t="shared" si="15"/>
        <v/>
      </c>
    </row>
    <row r="47" spans="1:35" ht="12.75" customHeight="1" x14ac:dyDescent="0.4">
      <c r="A47" s="219">
        <f t="shared" si="16"/>
        <v>35</v>
      </c>
      <c r="B47" s="46"/>
      <c r="C47" s="648"/>
      <c r="D47" s="649"/>
      <c r="E47" s="648"/>
      <c r="F47" s="649"/>
      <c r="G47" s="252"/>
      <c r="H47" s="332"/>
      <c r="I47" s="173">
        <f t="shared" si="8"/>
        <v>0</v>
      </c>
      <c r="J47" s="46"/>
      <c r="K47" s="174"/>
      <c r="L47" s="47"/>
      <c r="M47" s="22">
        <f t="shared" si="17"/>
        <v>0</v>
      </c>
      <c r="N47" s="42" t="str">
        <f t="shared" si="9"/>
        <v xml:space="preserve"> </v>
      </c>
      <c r="O47" s="43">
        <f t="shared" si="10"/>
        <v>0</v>
      </c>
      <c r="P47" s="45"/>
      <c r="Q47" s="45"/>
      <c r="R47" s="45"/>
      <c r="S47" s="172">
        <f t="shared" si="11"/>
        <v>0</v>
      </c>
      <c r="T47" s="183" t="str">
        <f t="shared" si="3"/>
        <v/>
      </c>
      <c r="U47" s="44" t="str">
        <f t="shared" si="12"/>
        <v/>
      </c>
      <c r="V47" s="548"/>
      <c r="W47" s="255"/>
      <c r="X47" s="435" t="s">
        <v>476</v>
      </c>
      <c r="Y47" s="434" t="s">
        <v>335</v>
      </c>
      <c r="Z47" s="194"/>
      <c r="AA47" s="1"/>
      <c r="AB47" s="195">
        <f t="shared" si="4"/>
        <v>0</v>
      </c>
      <c r="AC47" s="26">
        <f t="shared" si="5"/>
        <v>0</v>
      </c>
      <c r="AD47" s="24">
        <f t="shared" si="6"/>
        <v>0</v>
      </c>
      <c r="AE47" s="24">
        <f t="shared" si="7"/>
        <v>0</v>
      </c>
      <c r="AG47" s="195" t="str">
        <f t="shared" si="13"/>
        <v/>
      </c>
      <c r="AH47" s="26" t="str">
        <f t="shared" si="14"/>
        <v/>
      </c>
      <c r="AI47" s="24" t="str">
        <f t="shared" si="15"/>
        <v/>
      </c>
    </row>
    <row r="48" spans="1:35" ht="12.75" customHeight="1" x14ac:dyDescent="0.4">
      <c r="A48" s="219">
        <f t="shared" si="16"/>
        <v>36</v>
      </c>
      <c r="B48" s="46"/>
      <c r="C48" s="648"/>
      <c r="D48" s="649"/>
      <c r="E48" s="648"/>
      <c r="F48" s="649"/>
      <c r="G48" s="252"/>
      <c r="H48" s="332"/>
      <c r="I48" s="173">
        <f t="shared" si="8"/>
        <v>0</v>
      </c>
      <c r="J48" s="46"/>
      <c r="K48" s="174"/>
      <c r="L48" s="47"/>
      <c r="M48" s="22">
        <f t="shared" si="17"/>
        <v>0</v>
      </c>
      <c r="N48" s="42" t="str">
        <f t="shared" si="9"/>
        <v xml:space="preserve"> </v>
      </c>
      <c r="O48" s="43">
        <f t="shared" si="10"/>
        <v>0</v>
      </c>
      <c r="P48" s="45"/>
      <c r="Q48" s="45"/>
      <c r="R48" s="45"/>
      <c r="S48" s="172">
        <f t="shared" si="11"/>
        <v>0</v>
      </c>
      <c r="T48" s="183" t="str">
        <f t="shared" si="3"/>
        <v/>
      </c>
      <c r="U48" s="44" t="str">
        <f t="shared" si="12"/>
        <v/>
      </c>
      <c r="V48" s="548"/>
      <c r="W48" s="255"/>
      <c r="X48" s="435" t="s">
        <v>477</v>
      </c>
      <c r="Y48" s="434" t="s">
        <v>339</v>
      </c>
      <c r="Z48" s="194"/>
      <c r="AA48" s="1"/>
      <c r="AB48" s="195">
        <f t="shared" si="4"/>
        <v>0</v>
      </c>
      <c r="AC48" s="26">
        <f t="shared" si="5"/>
        <v>0</v>
      </c>
      <c r="AD48" s="24">
        <f t="shared" si="6"/>
        <v>0</v>
      </c>
      <c r="AE48" s="24">
        <f t="shared" si="7"/>
        <v>0</v>
      </c>
      <c r="AG48" s="195" t="str">
        <f t="shared" si="13"/>
        <v/>
      </c>
      <c r="AH48" s="26" t="str">
        <f t="shared" si="14"/>
        <v/>
      </c>
      <c r="AI48" s="24" t="str">
        <f t="shared" si="15"/>
        <v/>
      </c>
    </row>
    <row r="49" spans="1:35" ht="12.75" customHeight="1" x14ac:dyDescent="0.4">
      <c r="A49" s="219">
        <f t="shared" si="16"/>
        <v>37</v>
      </c>
      <c r="B49" s="46"/>
      <c r="C49" s="648"/>
      <c r="D49" s="649"/>
      <c r="E49" s="648"/>
      <c r="F49" s="649"/>
      <c r="G49" s="252"/>
      <c r="H49" s="332"/>
      <c r="I49" s="173">
        <f t="shared" si="8"/>
        <v>0</v>
      </c>
      <c r="J49" s="46"/>
      <c r="K49" s="174"/>
      <c r="L49" s="47"/>
      <c r="M49" s="22">
        <f t="shared" si="17"/>
        <v>0</v>
      </c>
      <c r="N49" s="42" t="str">
        <f t="shared" si="9"/>
        <v xml:space="preserve"> </v>
      </c>
      <c r="O49" s="43">
        <f t="shared" si="10"/>
        <v>0</v>
      </c>
      <c r="P49" s="45"/>
      <c r="Q49" s="45"/>
      <c r="R49" s="45"/>
      <c r="S49" s="172">
        <f t="shared" si="11"/>
        <v>0</v>
      </c>
      <c r="T49" s="183" t="str">
        <f t="shared" si="3"/>
        <v/>
      </c>
      <c r="U49" s="44" t="str">
        <f t="shared" si="12"/>
        <v/>
      </c>
      <c r="V49" s="548"/>
      <c r="W49" s="255"/>
      <c r="X49" s="435" t="s">
        <v>478</v>
      </c>
      <c r="Y49" s="434" t="s">
        <v>377</v>
      </c>
      <c r="Z49" s="194"/>
      <c r="AA49" s="1"/>
      <c r="AB49" s="195">
        <f t="shared" si="4"/>
        <v>0</v>
      </c>
      <c r="AC49" s="26">
        <f t="shared" si="5"/>
        <v>0</v>
      </c>
      <c r="AD49" s="24">
        <f t="shared" si="6"/>
        <v>0</v>
      </c>
      <c r="AE49" s="24">
        <f t="shared" si="7"/>
        <v>0</v>
      </c>
      <c r="AG49" s="195" t="str">
        <f t="shared" si="13"/>
        <v/>
      </c>
      <c r="AH49" s="26" t="str">
        <f t="shared" si="14"/>
        <v/>
      </c>
      <c r="AI49" s="24" t="str">
        <f t="shared" si="15"/>
        <v/>
      </c>
    </row>
    <row r="50" spans="1:35" ht="12.75" customHeight="1" x14ac:dyDescent="0.4">
      <c r="A50" s="219">
        <f t="shared" si="16"/>
        <v>38</v>
      </c>
      <c r="B50" s="46"/>
      <c r="C50" s="648"/>
      <c r="D50" s="649"/>
      <c r="E50" s="648"/>
      <c r="F50" s="649"/>
      <c r="G50" s="252"/>
      <c r="H50" s="332"/>
      <c r="I50" s="173">
        <f t="shared" si="8"/>
        <v>0</v>
      </c>
      <c r="J50" s="46"/>
      <c r="K50" s="174"/>
      <c r="L50" s="47"/>
      <c r="M50" s="22">
        <f t="shared" si="17"/>
        <v>0</v>
      </c>
      <c r="N50" s="42" t="str">
        <f t="shared" si="9"/>
        <v xml:space="preserve"> </v>
      </c>
      <c r="O50" s="43">
        <f t="shared" si="10"/>
        <v>0</v>
      </c>
      <c r="P50" s="45"/>
      <c r="Q50" s="45"/>
      <c r="R50" s="45"/>
      <c r="S50" s="172">
        <f t="shared" si="11"/>
        <v>0</v>
      </c>
      <c r="T50" s="183" t="str">
        <f t="shared" si="3"/>
        <v/>
      </c>
      <c r="U50" s="44" t="str">
        <f t="shared" si="12"/>
        <v/>
      </c>
      <c r="V50" s="548"/>
      <c r="W50" s="255"/>
      <c r="X50" s="435" t="s">
        <v>479</v>
      </c>
      <c r="Y50" s="434" t="s">
        <v>340</v>
      </c>
      <c r="Z50" s="194"/>
      <c r="AA50" s="1"/>
      <c r="AB50" s="195">
        <f t="shared" si="4"/>
        <v>0</v>
      </c>
      <c r="AC50" s="26">
        <f t="shared" si="5"/>
        <v>0</v>
      </c>
      <c r="AD50" s="24">
        <f t="shared" si="6"/>
        <v>0</v>
      </c>
      <c r="AE50" s="24">
        <f t="shared" si="7"/>
        <v>0</v>
      </c>
      <c r="AG50" s="195" t="str">
        <f t="shared" si="13"/>
        <v/>
      </c>
      <c r="AH50" s="26" t="str">
        <f t="shared" si="14"/>
        <v/>
      </c>
      <c r="AI50" s="24" t="str">
        <f t="shared" si="15"/>
        <v/>
      </c>
    </row>
    <row r="51" spans="1:35" ht="12.75" customHeight="1" x14ac:dyDescent="0.4">
      <c r="A51" s="219">
        <f t="shared" si="16"/>
        <v>39</v>
      </c>
      <c r="B51" s="46"/>
      <c r="C51" s="648"/>
      <c r="D51" s="649"/>
      <c r="E51" s="648"/>
      <c r="F51" s="649"/>
      <c r="G51" s="252"/>
      <c r="H51" s="332"/>
      <c r="I51" s="173">
        <f t="shared" si="8"/>
        <v>0</v>
      </c>
      <c r="J51" s="46"/>
      <c r="K51" s="174"/>
      <c r="L51" s="47"/>
      <c r="M51" s="22">
        <f t="shared" si="17"/>
        <v>0</v>
      </c>
      <c r="N51" s="42" t="str">
        <f t="shared" si="9"/>
        <v xml:space="preserve"> </v>
      </c>
      <c r="O51" s="43">
        <f t="shared" si="10"/>
        <v>0</v>
      </c>
      <c r="P51" s="45"/>
      <c r="Q51" s="45"/>
      <c r="R51" s="45"/>
      <c r="S51" s="172">
        <f t="shared" si="11"/>
        <v>0</v>
      </c>
      <c r="T51" s="183" t="str">
        <f t="shared" si="3"/>
        <v/>
      </c>
      <c r="U51" s="44" t="str">
        <f t="shared" si="12"/>
        <v/>
      </c>
      <c r="V51" s="548"/>
      <c r="W51" s="255"/>
      <c r="X51" s="435" t="s">
        <v>480</v>
      </c>
      <c r="Y51" s="434" t="s">
        <v>347</v>
      </c>
      <c r="Z51" s="194"/>
      <c r="AA51" s="1"/>
      <c r="AB51" s="195">
        <f t="shared" si="4"/>
        <v>0</v>
      </c>
      <c r="AC51" s="26">
        <f t="shared" si="5"/>
        <v>0</v>
      </c>
      <c r="AD51" s="24">
        <f t="shared" si="6"/>
        <v>0</v>
      </c>
      <c r="AE51" s="24">
        <f t="shared" si="7"/>
        <v>0</v>
      </c>
      <c r="AG51" s="195" t="str">
        <f t="shared" si="13"/>
        <v/>
      </c>
      <c r="AH51" s="26" t="str">
        <f t="shared" si="14"/>
        <v/>
      </c>
      <c r="AI51" s="24" t="str">
        <f t="shared" si="15"/>
        <v/>
      </c>
    </row>
    <row r="52" spans="1:35" ht="12.75" customHeight="1" x14ac:dyDescent="0.4">
      <c r="A52" s="219">
        <f t="shared" si="16"/>
        <v>40</v>
      </c>
      <c r="B52" s="46"/>
      <c r="C52" s="648"/>
      <c r="D52" s="649"/>
      <c r="E52" s="648"/>
      <c r="F52" s="649"/>
      <c r="G52" s="252"/>
      <c r="H52" s="332"/>
      <c r="I52" s="173">
        <f t="shared" si="8"/>
        <v>0</v>
      </c>
      <c r="J52" s="46"/>
      <c r="K52" s="174"/>
      <c r="L52" s="47"/>
      <c r="M52" s="22">
        <f t="shared" si="17"/>
        <v>0</v>
      </c>
      <c r="N52" s="42" t="str">
        <f t="shared" si="9"/>
        <v xml:space="preserve"> </v>
      </c>
      <c r="O52" s="43">
        <f t="shared" si="10"/>
        <v>0</v>
      </c>
      <c r="P52" s="45"/>
      <c r="Q52" s="45"/>
      <c r="R52" s="45"/>
      <c r="S52" s="172">
        <f t="shared" si="11"/>
        <v>0</v>
      </c>
      <c r="T52" s="183" t="str">
        <f t="shared" si="3"/>
        <v/>
      </c>
      <c r="U52" s="44" t="str">
        <f t="shared" si="12"/>
        <v/>
      </c>
      <c r="V52" s="548"/>
      <c r="W52" s="255"/>
      <c r="X52" s="435" t="s">
        <v>481</v>
      </c>
      <c r="Y52" s="434" t="s">
        <v>362</v>
      </c>
      <c r="Z52" s="194"/>
      <c r="AA52" s="1"/>
      <c r="AB52" s="195">
        <f t="shared" si="4"/>
        <v>0</v>
      </c>
      <c r="AC52" s="26">
        <f t="shared" si="5"/>
        <v>0</v>
      </c>
      <c r="AD52" s="24">
        <f t="shared" si="6"/>
        <v>0</v>
      </c>
      <c r="AE52" s="24">
        <f t="shared" si="7"/>
        <v>0</v>
      </c>
      <c r="AG52" s="195" t="str">
        <f t="shared" si="13"/>
        <v/>
      </c>
      <c r="AH52" s="26" t="str">
        <f t="shared" si="14"/>
        <v/>
      </c>
      <c r="AI52" s="24" t="str">
        <f t="shared" si="15"/>
        <v/>
      </c>
    </row>
    <row r="53" spans="1:35" ht="12.75" customHeight="1" x14ac:dyDescent="0.4">
      <c r="A53" s="219">
        <f t="shared" si="16"/>
        <v>41</v>
      </c>
      <c r="B53" s="46"/>
      <c r="C53" s="648"/>
      <c r="D53" s="649"/>
      <c r="E53" s="648"/>
      <c r="F53" s="649"/>
      <c r="G53" s="252"/>
      <c r="H53" s="332"/>
      <c r="I53" s="173">
        <f t="shared" si="8"/>
        <v>0</v>
      </c>
      <c r="J53" s="46"/>
      <c r="K53" s="174"/>
      <c r="L53" s="47"/>
      <c r="M53" s="22">
        <f t="shared" si="17"/>
        <v>0</v>
      </c>
      <c r="N53" s="42" t="str">
        <f t="shared" si="9"/>
        <v xml:space="preserve"> </v>
      </c>
      <c r="O53" s="43">
        <f t="shared" si="10"/>
        <v>0</v>
      </c>
      <c r="P53" s="45"/>
      <c r="Q53" s="45"/>
      <c r="R53" s="45"/>
      <c r="S53" s="172">
        <f t="shared" si="11"/>
        <v>0</v>
      </c>
      <c r="T53" s="183" t="str">
        <f t="shared" si="3"/>
        <v/>
      </c>
      <c r="U53" s="44" t="str">
        <f t="shared" si="12"/>
        <v/>
      </c>
      <c r="V53" s="548"/>
      <c r="W53" s="255"/>
      <c r="X53" s="435" t="s">
        <v>482</v>
      </c>
      <c r="Y53" s="434" t="s">
        <v>547</v>
      </c>
      <c r="Z53" s="194"/>
      <c r="AA53" s="1"/>
      <c r="AB53" s="195">
        <f t="shared" si="4"/>
        <v>0</v>
      </c>
      <c r="AC53" s="26">
        <f t="shared" si="5"/>
        <v>0</v>
      </c>
      <c r="AD53" s="24">
        <f t="shared" si="6"/>
        <v>0</v>
      </c>
      <c r="AE53" s="24">
        <f t="shared" si="7"/>
        <v>0</v>
      </c>
      <c r="AG53" s="195" t="str">
        <f t="shared" si="13"/>
        <v/>
      </c>
      <c r="AH53" s="26" t="str">
        <f t="shared" si="14"/>
        <v/>
      </c>
      <c r="AI53" s="24" t="str">
        <f t="shared" si="15"/>
        <v/>
      </c>
    </row>
    <row r="54" spans="1:35" ht="12.75" customHeight="1" x14ac:dyDescent="0.4">
      <c r="A54" s="219">
        <f t="shared" si="16"/>
        <v>42</v>
      </c>
      <c r="B54" s="46"/>
      <c r="C54" s="648"/>
      <c r="D54" s="649"/>
      <c r="E54" s="648"/>
      <c r="F54" s="649"/>
      <c r="G54" s="252"/>
      <c r="H54" s="332"/>
      <c r="I54" s="173">
        <f t="shared" si="8"/>
        <v>0</v>
      </c>
      <c r="J54" s="46"/>
      <c r="K54" s="174"/>
      <c r="L54" s="47"/>
      <c r="M54" s="22">
        <f t="shared" si="17"/>
        <v>0</v>
      </c>
      <c r="N54" s="42" t="str">
        <f t="shared" si="9"/>
        <v xml:space="preserve"> </v>
      </c>
      <c r="O54" s="43">
        <f t="shared" si="10"/>
        <v>0</v>
      </c>
      <c r="P54" s="45"/>
      <c r="Q54" s="45"/>
      <c r="R54" s="45"/>
      <c r="S54" s="172">
        <f t="shared" si="11"/>
        <v>0</v>
      </c>
      <c r="T54" s="183" t="str">
        <f t="shared" si="3"/>
        <v/>
      </c>
      <c r="U54" s="44" t="str">
        <f t="shared" si="12"/>
        <v/>
      </c>
      <c r="V54" s="548"/>
      <c r="W54" s="255"/>
      <c r="X54" s="435" t="s">
        <v>483</v>
      </c>
      <c r="Y54" s="434" t="s">
        <v>355</v>
      </c>
      <c r="Z54" s="194"/>
      <c r="AA54" s="1"/>
      <c r="AB54" s="195">
        <f t="shared" si="4"/>
        <v>0</v>
      </c>
      <c r="AC54" s="26">
        <f t="shared" si="5"/>
        <v>0</v>
      </c>
      <c r="AD54" s="24">
        <f t="shared" si="6"/>
        <v>0</v>
      </c>
      <c r="AE54" s="24">
        <f t="shared" si="7"/>
        <v>0</v>
      </c>
      <c r="AG54" s="195" t="str">
        <f t="shared" si="13"/>
        <v/>
      </c>
      <c r="AH54" s="26" t="str">
        <f t="shared" si="14"/>
        <v/>
      </c>
      <c r="AI54" s="24" t="str">
        <f t="shared" si="15"/>
        <v/>
      </c>
    </row>
    <row r="55" spans="1:35" ht="12.75" customHeight="1" x14ac:dyDescent="0.4">
      <c r="A55" s="219">
        <f t="shared" si="16"/>
        <v>43</v>
      </c>
      <c r="B55" s="46"/>
      <c r="C55" s="648"/>
      <c r="D55" s="649"/>
      <c r="E55" s="648"/>
      <c r="F55" s="649"/>
      <c r="G55" s="252"/>
      <c r="H55" s="332"/>
      <c r="I55" s="173">
        <f t="shared" si="8"/>
        <v>0</v>
      </c>
      <c r="J55" s="46"/>
      <c r="K55" s="174"/>
      <c r="L55" s="47"/>
      <c r="M55" s="22">
        <f t="shared" si="17"/>
        <v>0</v>
      </c>
      <c r="N55" s="42" t="str">
        <f t="shared" si="9"/>
        <v xml:space="preserve"> </v>
      </c>
      <c r="O55" s="43">
        <f t="shared" si="10"/>
        <v>0</v>
      </c>
      <c r="P55" s="45"/>
      <c r="Q55" s="45"/>
      <c r="R55" s="45"/>
      <c r="S55" s="172">
        <f t="shared" si="11"/>
        <v>0</v>
      </c>
      <c r="T55" s="183" t="str">
        <f t="shared" si="3"/>
        <v/>
      </c>
      <c r="U55" s="44" t="str">
        <f t="shared" si="12"/>
        <v/>
      </c>
      <c r="V55" s="548"/>
      <c r="W55" s="255"/>
      <c r="X55" s="435" t="s">
        <v>484</v>
      </c>
      <c r="Y55" s="434" t="s">
        <v>370</v>
      </c>
      <c r="Z55" s="194"/>
      <c r="AA55" s="1"/>
      <c r="AB55" s="195">
        <f t="shared" si="4"/>
        <v>0</v>
      </c>
      <c r="AC55" s="26">
        <f t="shared" si="5"/>
        <v>0</v>
      </c>
      <c r="AD55" s="24">
        <f t="shared" si="6"/>
        <v>0</v>
      </c>
      <c r="AE55" s="24">
        <f t="shared" si="7"/>
        <v>0</v>
      </c>
      <c r="AG55" s="195" t="str">
        <f t="shared" si="13"/>
        <v/>
      </c>
      <c r="AH55" s="26" t="str">
        <f t="shared" si="14"/>
        <v/>
      </c>
      <c r="AI55" s="24" t="str">
        <f t="shared" si="15"/>
        <v/>
      </c>
    </row>
    <row r="56" spans="1:35" ht="12.75" customHeight="1" x14ac:dyDescent="0.4">
      <c r="A56" s="219">
        <f t="shared" si="16"/>
        <v>44</v>
      </c>
      <c r="B56" s="46"/>
      <c r="C56" s="648"/>
      <c r="D56" s="649"/>
      <c r="E56" s="648"/>
      <c r="F56" s="649"/>
      <c r="G56" s="252"/>
      <c r="H56" s="332"/>
      <c r="I56" s="173">
        <f t="shared" si="8"/>
        <v>0</v>
      </c>
      <c r="J56" s="46"/>
      <c r="K56" s="174"/>
      <c r="L56" s="47"/>
      <c r="M56" s="22">
        <f t="shared" si="17"/>
        <v>0</v>
      </c>
      <c r="N56" s="42" t="str">
        <f t="shared" si="9"/>
        <v xml:space="preserve"> </v>
      </c>
      <c r="O56" s="43">
        <f t="shared" si="10"/>
        <v>0</v>
      </c>
      <c r="P56" s="45"/>
      <c r="Q56" s="45"/>
      <c r="R56" s="45"/>
      <c r="S56" s="172">
        <f t="shared" si="11"/>
        <v>0</v>
      </c>
      <c r="T56" s="183" t="str">
        <f t="shared" si="3"/>
        <v/>
      </c>
      <c r="U56" s="44" t="str">
        <f t="shared" si="12"/>
        <v/>
      </c>
      <c r="V56" s="548"/>
      <c r="W56" s="255"/>
      <c r="X56" s="435" t="s">
        <v>485</v>
      </c>
      <c r="Y56" s="434" t="s">
        <v>381</v>
      </c>
      <c r="Z56" s="194"/>
      <c r="AA56" s="1"/>
      <c r="AB56" s="195">
        <f t="shared" si="4"/>
        <v>0</v>
      </c>
      <c r="AC56" s="26">
        <f t="shared" si="5"/>
        <v>0</v>
      </c>
      <c r="AD56" s="24">
        <f t="shared" si="6"/>
        <v>0</v>
      </c>
      <c r="AE56" s="24">
        <f t="shared" si="7"/>
        <v>0</v>
      </c>
      <c r="AG56" s="195" t="str">
        <f t="shared" si="13"/>
        <v/>
      </c>
      <c r="AH56" s="26" t="str">
        <f t="shared" si="14"/>
        <v/>
      </c>
      <c r="AI56" s="24" t="str">
        <f t="shared" si="15"/>
        <v/>
      </c>
    </row>
    <row r="57" spans="1:35" ht="12.75" customHeight="1" x14ac:dyDescent="0.4">
      <c r="A57" s="219">
        <f t="shared" si="16"/>
        <v>45</v>
      </c>
      <c r="B57" s="46"/>
      <c r="C57" s="648"/>
      <c r="D57" s="649"/>
      <c r="E57" s="648"/>
      <c r="F57" s="649"/>
      <c r="G57" s="252"/>
      <c r="H57" s="332"/>
      <c r="I57" s="173">
        <f t="shared" si="8"/>
        <v>0</v>
      </c>
      <c r="J57" s="46"/>
      <c r="K57" s="174"/>
      <c r="L57" s="47"/>
      <c r="M57" s="22">
        <f t="shared" si="17"/>
        <v>0</v>
      </c>
      <c r="N57" s="42" t="str">
        <f t="shared" si="9"/>
        <v xml:space="preserve"> </v>
      </c>
      <c r="O57" s="43">
        <f t="shared" si="10"/>
        <v>0</v>
      </c>
      <c r="P57" s="45"/>
      <c r="Q57" s="45"/>
      <c r="R57" s="45"/>
      <c r="S57" s="172">
        <f t="shared" si="11"/>
        <v>0</v>
      </c>
      <c r="T57" s="183" t="str">
        <f t="shared" si="3"/>
        <v/>
      </c>
      <c r="U57" s="44" t="str">
        <f t="shared" si="12"/>
        <v/>
      </c>
      <c r="V57" s="548"/>
      <c r="W57" s="255"/>
      <c r="X57" s="435" t="s">
        <v>486</v>
      </c>
      <c r="Y57" s="434" t="s">
        <v>341</v>
      </c>
      <c r="Z57" s="194"/>
      <c r="AA57" s="1"/>
      <c r="AB57" s="195">
        <f t="shared" si="4"/>
        <v>0</v>
      </c>
      <c r="AC57" s="26">
        <f t="shared" si="5"/>
        <v>0</v>
      </c>
      <c r="AD57" s="24">
        <f t="shared" si="6"/>
        <v>0</v>
      </c>
      <c r="AE57" s="24">
        <f t="shared" si="7"/>
        <v>0</v>
      </c>
      <c r="AG57" s="195" t="str">
        <f t="shared" si="13"/>
        <v/>
      </c>
      <c r="AH57" s="26" t="str">
        <f t="shared" si="14"/>
        <v/>
      </c>
      <c r="AI57" s="24" t="str">
        <f t="shared" si="15"/>
        <v/>
      </c>
    </row>
    <row r="58" spans="1:35" ht="12.75" customHeight="1" x14ac:dyDescent="0.4">
      <c r="A58" s="219">
        <f t="shared" si="16"/>
        <v>46</v>
      </c>
      <c r="B58" s="46"/>
      <c r="C58" s="648"/>
      <c r="D58" s="649"/>
      <c r="E58" s="648"/>
      <c r="F58" s="649"/>
      <c r="G58" s="252"/>
      <c r="H58" s="332"/>
      <c r="I58" s="173">
        <f t="shared" si="8"/>
        <v>0</v>
      </c>
      <c r="J58" s="46"/>
      <c r="K58" s="174"/>
      <c r="L58" s="47"/>
      <c r="M58" s="22">
        <f t="shared" si="17"/>
        <v>0</v>
      </c>
      <c r="N58" s="42" t="str">
        <f t="shared" si="9"/>
        <v xml:space="preserve"> </v>
      </c>
      <c r="O58" s="43">
        <f t="shared" si="10"/>
        <v>0</v>
      </c>
      <c r="P58" s="45"/>
      <c r="Q58" s="45"/>
      <c r="R58" s="45"/>
      <c r="S58" s="172">
        <f t="shared" si="11"/>
        <v>0</v>
      </c>
      <c r="T58" s="183" t="str">
        <f t="shared" si="3"/>
        <v/>
      </c>
      <c r="U58" s="44" t="str">
        <f t="shared" si="12"/>
        <v/>
      </c>
      <c r="V58" s="548"/>
      <c r="W58" s="255"/>
      <c r="X58" s="435" t="s">
        <v>487</v>
      </c>
      <c r="Y58" s="434" t="s">
        <v>548</v>
      </c>
      <c r="Z58" s="194"/>
      <c r="AA58" s="1"/>
      <c r="AB58" s="195">
        <f t="shared" si="4"/>
        <v>0</v>
      </c>
      <c r="AC58" s="26">
        <f t="shared" si="5"/>
        <v>0</v>
      </c>
      <c r="AD58" s="24">
        <f t="shared" si="6"/>
        <v>0</v>
      </c>
      <c r="AE58" s="24">
        <f t="shared" si="7"/>
        <v>0</v>
      </c>
      <c r="AG58" s="195" t="str">
        <f t="shared" si="13"/>
        <v/>
      </c>
      <c r="AH58" s="26" t="str">
        <f t="shared" si="14"/>
        <v/>
      </c>
      <c r="AI58" s="24" t="str">
        <f t="shared" si="15"/>
        <v/>
      </c>
    </row>
    <row r="59" spans="1:35" ht="12.75" customHeight="1" x14ac:dyDescent="0.4">
      <c r="A59" s="219">
        <f t="shared" si="16"/>
        <v>47</v>
      </c>
      <c r="B59" s="46"/>
      <c r="C59" s="648"/>
      <c r="D59" s="649"/>
      <c r="E59" s="648"/>
      <c r="F59" s="649"/>
      <c r="G59" s="252"/>
      <c r="H59" s="332"/>
      <c r="I59" s="173">
        <f t="shared" si="8"/>
        <v>0</v>
      </c>
      <c r="J59" s="46"/>
      <c r="K59" s="174"/>
      <c r="L59" s="47"/>
      <c r="M59" s="22">
        <f t="shared" si="17"/>
        <v>0</v>
      </c>
      <c r="N59" s="42" t="str">
        <f t="shared" si="9"/>
        <v xml:space="preserve"> </v>
      </c>
      <c r="O59" s="43">
        <f t="shared" si="10"/>
        <v>0</v>
      </c>
      <c r="P59" s="45"/>
      <c r="Q59" s="45"/>
      <c r="R59" s="45"/>
      <c r="S59" s="172">
        <f t="shared" si="11"/>
        <v>0</v>
      </c>
      <c r="T59" s="183" t="str">
        <f t="shared" si="3"/>
        <v/>
      </c>
      <c r="U59" s="44" t="str">
        <f t="shared" si="12"/>
        <v/>
      </c>
      <c r="V59" s="548"/>
      <c r="W59" s="255"/>
      <c r="X59" s="435" t="s">
        <v>488</v>
      </c>
      <c r="Y59" s="434" t="s">
        <v>334</v>
      </c>
      <c r="Z59" s="194"/>
      <c r="AA59" s="1"/>
      <c r="AB59" s="195">
        <f t="shared" si="4"/>
        <v>0</v>
      </c>
      <c r="AC59" s="26">
        <f t="shared" si="5"/>
        <v>0</v>
      </c>
      <c r="AD59" s="24">
        <f t="shared" si="6"/>
        <v>0</v>
      </c>
      <c r="AE59" s="24">
        <f t="shared" si="7"/>
        <v>0</v>
      </c>
      <c r="AG59" s="195" t="str">
        <f t="shared" si="13"/>
        <v/>
      </c>
      <c r="AH59" s="26" t="str">
        <f t="shared" si="14"/>
        <v/>
      </c>
      <c r="AI59" s="24" t="str">
        <f t="shared" si="15"/>
        <v/>
      </c>
    </row>
    <row r="60" spans="1:35" ht="12.75" customHeight="1" x14ac:dyDescent="0.4">
      <c r="A60" s="219">
        <f t="shared" si="16"/>
        <v>48</v>
      </c>
      <c r="B60" s="46"/>
      <c r="C60" s="648"/>
      <c r="D60" s="649"/>
      <c r="E60" s="648"/>
      <c r="F60" s="649"/>
      <c r="G60" s="252"/>
      <c r="H60" s="332"/>
      <c r="I60" s="173">
        <f t="shared" si="8"/>
        <v>0</v>
      </c>
      <c r="J60" s="46"/>
      <c r="K60" s="174"/>
      <c r="L60" s="47"/>
      <c r="M60" s="22">
        <f t="shared" si="17"/>
        <v>0</v>
      </c>
      <c r="N60" s="42" t="str">
        <f t="shared" si="9"/>
        <v xml:space="preserve"> </v>
      </c>
      <c r="O60" s="43">
        <f t="shared" si="10"/>
        <v>0</v>
      </c>
      <c r="P60" s="45"/>
      <c r="Q60" s="45"/>
      <c r="R60" s="45"/>
      <c r="S60" s="172">
        <f t="shared" si="11"/>
        <v>0</v>
      </c>
      <c r="T60" s="183" t="str">
        <f t="shared" si="3"/>
        <v/>
      </c>
      <c r="U60" s="44" t="str">
        <f t="shared" si="12"/>
        <v/>
      </c>
      <c r="V60" s="548"/>
      <c r="W60" s="255"/>
      <c r="X60" s="435" t="s">
        <v>489</v>
      </c>
      <c r="Y60" s="434" t="s">
        <v>348</v>
      </c>
      <c r="Z60" s="194"/>
      <c r="AA60" s="1"/>
      <c r="AB60" s="195">
        <f t="shared" si="4"/>
        <v>0</v>
      </c>
      <c r="AC60" s="26">
        <f t="shared" si="5"/>
        <v>0</v>
      </c>
      <c r="AD60" s="24">
        <f t="shared" si="6"/>
        <v>0</v>
      </c>
      <c r="AE60" s="24">
        <f t="shared" si="7"/>
        <v>0</v>
      </c>
      <c r="AG60" s="195" t="str">
        <f t="shared" si="13"/>
        <v/>
      </c>
      <c r="AH60" s="26" t="str">
        <f t="shared" si="14"/>
        <v/>
      </c>
      <c r="AI60" s="24" t="str">
        <f t="shared" si="15"/>
        <v/>
      </c>
    </row>
    <row r="61" spans="1:35" ht="12.75" customHeight="1" x14ac:dyDescent="0.4">
      <c r="A61" s="219">
        <f t="shared" si="16"/>
        <v>49</v>
      </c>
      <c r="B61" s="46"/>
      <c r="C61" s="648"/>
      <c r="D61" s="649"/>
      <c r="E61" s="648"/>
      <c r="F61" s="649"/>
      <c r="G61" s="252"/>
      <c r="H61" s="332"/>
      <c r="I61" s="173">
        <f t="shared" si="8"/>
        <v>0</v>
      </c>
      <c r="J61" s="46"/>
      <c r="K61" s="174"/>
      <c r="L61" s="47"/>
      <c r="M61" s="22">
        <f t="shared" si="17"/>
        <v>0</v>
      </c>
      <c r="N61" s="42" t="str">
        <f t="shared" si="9"/>
        <v xml:space="preserve"> </v>
      </c>
      <c r="O61" s="43">
        <f t="shared" si="10"/>
        <v>0</v>
      </c>
      <c r="P61" s="45"/>
      <c r="Q61" s="45"/>
      <c r="R61" s="45"/>
      <c r="S61" s="172">
        <f t="shared" si="11"/>
        <v>0</v>
      </c>
      <c r="T61" s="183" t="str">
        <f t="shared" si="3"/>
        <v/>
      </c>
      <c r="U61" s="44" t="str">
        <f t="shared" si="12"/>
        <v/>
      </c>
      <c r="V61" s="548"/>
      <c r="W61" s="255"/>
      <c r="X61" s="435" t="s">
        <v>490</v>
      </c>
      <c r="Y61" s="434" t="s">
        <v>361</v>
      </c>
      <c r="Z61" s="194"/>
      <c r="AA61" s="1"/>
      <c r="AB61" s="195">
        <f t="shared" si="4"/>
        <v>0</v>
      </c>
      <c r="AC61" s="26">
        <f t="shared" si="5"/>
        <v>0</v>
      </c>
      <c r="AD61" s="24">
        <f t="shared" si="6"/>
        <v>0</v>
      </c>
      <c r="AE61" s="24">
        <f t="shared" si="7"/>
        <v>0</v>
      </c>
      <c r="AG61" s="195" t="str">
        <f t="shared" si="13"/>
        <v/>
      </c>
      <c r="AH61" s="26" t="str">
        <f t="shared" si="14"/>
        <v/>
      </c>
      <c r="AI61" s="24" t="str">
        <f t="shared" si="15"/>
        <v/>
      </c>
    </row>
    <row r="62" spans="1:35" ht="12.75" customHeight="1" x14ac:dyDescent="0.4">
      <c r="A62" s="219">
        <f t="shared" si="16"/>
        <v>50</v>
      </c>
      <c r="B62" s="46"/>
      <c r="C62" s="648"/>
      <c r="D62" s="649"/>
      <c r="E62" s="648"/>
      <c r="F62" s="649"/>
      <c r="G62" s="252"/>
      <c r="H62" s="332"/>
      <c r="I62" s="173">
        <f t="shared" si="8"/>
        <v>0</v>
      </c>
      <c r="J62" s="46"/>
      <c r="K62" s="174"/>
      <c r="L62" s="47"/>
      <c r="M62" s="22">
        <f t="shared" si="17"/>
        <v>0</v>
      </c>
      <c r="N62" s="42" t="str">
        <f t="shared" si="9"/>
        <v xml:space="preserve"> </v>
      </c>
      <c r="O62" s="43">
        <f t="shared" si="10"/>
        <v>0</v>
      </c>
      <c r="P62" s="45"/>
      <c r="Q62" s="45"/>
      <c r="R62" s="45"/>
      <c r="S62" s="172">
        <f t="shared" si="11"/>
        <v>0</v>
      </c>
      <c r="T62" s="183" t="str">
        <f t="shared" si="3"/>
        <v/>
      </c>
      <c r="U62" s="44" t="str">
        <f t="shared" si="12"/>
        <v/>
      </c>
      <c r="V62" s="548"/>
      <c r="W62" s="255"/>
      <c r="X62" s="435" t="s">
        <v>491</v>
      </c>
      <c r="Y62" s="434" t="s">
        <v>352</v>
      </c>
      <c r="Z62" s="194"/>
      <c r="AA62" s="1"/>
      <c r="AB62" s="195">
        <f t="shared" si="4"/>
        <v>0</v>
      </c>
      <c r="AC62" s="26">
        <f t="shared" si="5"/>
        <v>0</v>
      </c>
      <c r="AD62" s="24">
        <f t="shared" si="6"/>
        <v>0</v>
      </c>
      <c r="AE62" s="24">
        <f t="shared" si="7"/>
        <v>0</v>
      </c>
      <c r="AG62" s="195" t="str">
        <f t="shared" si="13"/>
        <v/>
      </c>
      <c r="AH62" s="26" t="str">
        <f t="shared" si="14"/>
        <v/>
      </c>
      <c r="AI62" s="24" t="str">
        <f t="shared" si="15"/>
        <v/>
      </c>
    </row>
    <row r="63" spans="1:35" ht="12.75" customHeight="1" x14ac:dyDescent="0.4">
      <c r="A63" s="219">
        <f t="shared" si="16"/>
        <v>51</v>
      </c>
      <c r="B63" s="46"/>
      <c r="C63" s="648"/>
      <c r="D63" s="649"/>
      <c r="E63" s="648"/>
      <c r="F63" s="649"/>
      <c r="G63" s="252"/>
      <c r="H63" s="332"/>
      <c r="I63" s="173">
        <f t="shared" si="8"/>
        <v>0</v>
      </c>
      <c r="J63" s="46"/>
      <c r="K63" s="174"/>
      <c r="L63" s="47"/>
      <c r="M63" s="22">
        <f t="shared" si="17"/>
        <v>0</v>
      </c>
      <c r="N63" s="42" t="str">
        <f t="shared" si="9"/>
        <v xml:space="preserve"> </v>
      </c>
      <c r="O63" s="43">
        <f t="shared" si="10"/>
        <v>0</v>
      </c>
      <c r="P63" s="45"/>
      <c r="Q63" s="45"/>
      <c r="R63" s="45"/>
      <c r="S63" s="172">
        <f t="shared" si="11"/>
        <v>0</v>
      </c>
      <c r="T63" s="183" t="str">
        <f t="shared" si="3"/>
        <v/>
      </c>
      <c r="U63" s="44" t="str">
        <f t="shared" si="12"/>
        <v/>
      </c>
      <c r="V63" s="548"/>
      <c r="W63" s="255"/>
      <c r="X63" s="435" t="s">
        <v>492</v>
      </c>
      <c r="Y63" s="434" t="s">
        <v>371</v>
      </c>
      <c r="Z63" s="194"/>
      <c r="AA63" s="1"/>
      <c r="AB63" s="195">
        <f t="shared" si="4"/>
        <v>0</v>
      </c>
      <c r="AC63" s="26">
        <f t="shared" si="5"/>
        <v>0</v>
      </c>
      <c r="AD63" s="24">
        <f t="shared" si="6"/>
        <v>0</v>
      </c>
      <c r="AE63" s="24">
        <f t="shared" si="7"/>
        <v>0</v>
      </c>
      <c r="AG63" s="195" t="str">
        <f t="shared" si="13"/>
        <v/>
      </c>
      <c r="AH63" s="26" t="str">
        <f t="shared" si="14"/>
        <v/>
      </c>
      <c r="AI63" s="24" t="str">
        <f t="shared" si="15"/>
        <v/>
      </c>
    </row>
    <row r="64" spans="1:35" ht="12.75" customHeight="1" x14ac:dyDescent="0.4">
      <c r="A64" s="219">
        <f t="shared" si="16"/>
        <v>52</v>
      </c>
      <c r="B64" s="46"/>
      <c r="C64" s="648"/>
      <c r="D64" s="649"/>
      <c r="E64" s="648"/>
      <c r="F64" s="649"/>
      <c r="G64" s="252"/>
      <c r="H64" s="332"/>
      <c r="I64" s="173">
        <f t="shared" si="8"/>
        <v>0</v>
      </c>
      <c r="J64" s="46"/>
      <c r="K64" s="174"/>
      <c r="L64" s="47"/>
      <c r="M64" s="22">
        <f t="shared" si="17"/>
        <v>0</v>
      </c>
      <c r="N64" s="42" t="str">
        <f t="shared" si="9"/>
        <v xml:space="preserve"> </v>
      </c>
      <c r="O64" s="43">
        <f t="shared" si="10"/>
        <v>0</v>
      </c>
      <c r="P64" s="45"/>
      <c r="Q64" s="45"/>
      <c r="R64" s="45"/>
      <c r="S64" s="172">
        <f t="shared" si="11"/>
        <v>0</v>
      </c>
      <c r="T64" s="183" t="str">
        <f t="shared" si="3"/>
        <v/>
      </c>
      <c r="U64" s="44" t="str">
        <f t="shared" si="12"/>
        <v/>
      </c>
      <c r="V64" s="548"/>
      <c r="W64" s="255"/>
      <c r="X64" s="435" t="s">
        <v>493</v>
      </c>
      <c r="Y64" s="434" t="s">
        <v>549</v>
      </c>
      <c r="Z64" s="194"/>
      <c r="AA64" s="1"/>
      <c r="AB64" s="195">
        <f t="shared" si="4"/>
        <v>0</v>
      </c>
      <c r="AC64" s="26">
        <f t="shared" si="5"/>
        <v>0</v>
      </c>
      <c r="AD64" s="24">
        <f t="shared" si="6"/>
        <v>0</v>
      </c>
      <c r="AE64" s="24">
        <f t="shared" si="7"/>
        <v>0</v>
      </c>
      <c r="AG64" s="195" t="str">
        <f t="shared" si="13"/>
        <v/>
      </c>
      <c r="AH64" s="26" t="str">
        <f t="shared" si="14"/>
        <v/>
      </c>
      <c r="AI64" s="24" t="str">
        <f t="shared" si="15"/>
        <v/>
      </c>
    </row>
    <row r="65" spans="1:35" ht="12.75" customHeight="1" x14ac:dyDescent="0.4">
      <c r="A65" s="219">
        <f t="shared" si="16"/>
        <v>53</v>
      </c>
      <c r="B65" s="46"/>
      <c r="C65" s="648"/>
      <c r="D65" s="649"/>
      <c r="E65" s="648"/>
      <c r="F65" s="649"/>
      <c r="G65" s="252"/>
      <c r="H65" s="332"/>
      <c r="I65" s="173">
        <f t="shared" si="8"/>
        <v>0</v>
      </c>
      <c r="J65" s="46"/>
      <c r="K65" s="174"/>
      <c r="L65" s="47"/>
      <c r="M65" s="22">
        <f t="shared" si="17"/>
        <v>0</v>
      </c>
      <c r="N65" s="42" t="str">
        <f t="shared" si="9"/>
        <v xml:space="preserve"> </v>
      </c>
      <c r="O65" s="43">
        <f t="shared" si="10"/>
        <v>0</v>
      </c>
      <c r="P65" s="45"/>
      <c r="Q65" s="45"/>
      <c r="R65" s="45"/>
      <c r="S65" s="172">
        <f t="shared" si="11"/>
        <v>0</v>
      </c>
      <c r="T65" s="183" t="str">
        <f t="shared" si="3"/>
        <v/>
      </c>
      <c r="U65" s="44" t="str">
        <f t="shared" si="12"/>
        <v/>
      </c>
      <c r="V65" s="548"/>
      <c r="W65" s="255"/>
      <c r="X65" s="435" t="s">
        <v>494</v>
      </c>
      <c r="Y65" s="434" t="s">
        <v>375</v>
      </c>
      <c r="Z65" s="194"/>
      <c r="AA65" s="1"/>
      <c r="AB65" s="195">
        <f t="shared" si="4"/>
        <v>0</v>
      </c>
      <c r="AC65" s="26">
        <f t="shared" si="5"/>
        <v>0</v>
      </c>
      <c r="AD65" s="24">
        <f t="shared" si="6"/>
        <v>0</v>
      </c>
      <c r="AE65" s="24">
        <f t="shared" si="7"/>
        <v>0</v>
      </c>
      <c r="AG65" s="195" t="str">
        <f t="shared" si="13"/>
        <v/>
      </c>
      <c r="AH65" s="26" t="str">
        <f t="shared" si="14"/>
        <v/>
      </c>
      <c r="AI65" s="24" t="str">
        <f t="shared" si="15"/>
        <v/>
      </c>
    </row>
    <row r="66" spans="1:35" ht="12.75" customHeight="1" x14ac:dyDescent="0.4">
      <c r="A66" s="219">
        <f t="shared" si="16"/>
        <v>54</v>
      </c>
      <c r="B66" s="46"/>
      <c r="C66" s="648"/>
      <c r="D66" s="649"/>
      <c r="E66" s="648"/>
      <c r="F66" s="649"/>
      <c r="G66" s="252"/>
      <c r="H66" s="332"/>
      <c r="I66" s="173">
        <f t="shared" si="8"/>
        <v>0</v>
      </c>
      <c r="J66" s="46"/>
      <c r="K66" s="174"/>
      <c r="L66" s="47"/>
      <c r="M66" s="22">
        <f t="shared" si="17"/>
        <v>0</v>
      </c>
      <c r="N66" s="42" t="str">
        <f t="shared" si="9"/>
        <v xml:space="preserve"> </v>
      </c>
      <c r="O66" s="43">
        <f t="shared" si="10"/>
        <v>0</v>
      </c>
      <c r="P66" s="45"/>
      <c r="Q66" s="45"/>
      <c r="R66" s="45"/>
      <c r="S66" s="172">
        <f t="shared" si="11"/>
        <v>0</v>
      </c>
      <c r="T66" s="183" t="str">
        <f t="shared" si="3"/>
        <v/>
      </c>
      <c r="U66" s="44" t="str">
        <f t="shared" si="12"/>
        <v/>
      </c>
      <c r="V66" s="548"/>
      <c r="W66" s="255"/>
      <c r="X66" s="435" t="s">
        <v>495</v>
      </c>
      <c r="Y66" s="434" t="s">
        <v>337</v>
      </c>
      <c r="Z66" s="194"/>
      <c r="AA66" s="1"/>
      <c r="AB66" s="195">
        <f t="shared" si="4"/>
        <v>0</v>
      </c>
      <c r="AC66" s="26">
        <f t="shared" si="5"/>
        <v>0</v>
      </c>
      <c r="AD66" s="24">
        <f t="shared" si="6"/>
        <v>0</v>
      </c>
      <c r="AE66" s="24">
        <f t="shared" si="7"/>
        <v>0</v>
      </c>
      <c r="AG66" s="195" t="str">
        <f t="shared" si="13"/>
        <v/>
      </c>
      <c r="AH66" s="26" t="str">
        <f t="shared" si="14"/>
        <v/>
      </c>
      <c r="AI66" s="24" t="str">
        <f t="shared" si="15"/>
        <v/>
      </c>
    </row>
    <row r="67" spans="1:35" ht="12.75" customHeight="1" x14ac:dyDescent="0.4">
      <c r="A67" s="219">
        <f t="shared" si="16"/>
        <v>55</v>
      </c>
      <c r="B67" s="46"/>
      <c r="C67" s="648"/>
      <c r="D67" s="649"/>
      <c r="E67" s="648"/>
      <c r="F67" s="649"/>
      <c r="G67" s="252"/>
      <c r="H67" s="332"/>
      <c r="I67" s="173">
        <f t="shared" si="8"/>
        <v>0</v>
      </c>
      <c r="J67" s="46"/>
      <c r="K67" s="174"/>
      <c r="L67" s="47"/>
      <c r="M67" s="22">
        <f t="shared" si="17"/>
        <v>0</v>
      </c>
      <c r="N67" s="42" t="str">
        <f t="shared" si="9"/>
        <v xml:space="preserve"> </v>
      </c>
      <c r="O67" s="43">
        <f t="shared" si="10"/>
        <v>0</v>
      </c>
      <c r="P67" s="45"/>
      <c r="Q67" s="45"/>
      <c r="R67" s="45"/>
      <c r="S67" s="172">
        <f t="shared" si="11"/>
        <v>0</v>
      </c>
      <c r="T67" s="183" t="str">
        <f t="shared" si="3"/>
        <v/>
      </c>
      <c r="U67" s="44" t="str">
        <f t="shared" si="12"/>
        <v/>
      </c>
      <c r="V67" s="548"/>
      <c r="W67" s="255"/>
      <c r="X67" s="435" t="s">
        <v>496</v>
      </c>
      <c r="Y67" s="434" t="s">
        <v>345</v>
      </c>
      <c r="Z67" s="194"/>
      <c r="AA67" s="1"/>
      <c r="AB67" s="195">
        <f t="shared" si="4"/>
        <v>0</v>
      </c>
      <c r="AC67" s="26">
        <f t="shared" si="5"/>
        <v>0</v>
      </c>
      <c r="AD67" s="24">
        <f t="shared" si="6"/>
        <v>0</v>
      </c>
      <c r="AE67" s="24">
        <f t="shared" si="7"/>
        <v>0</v>
      </c>
      <c r="AG67" s="195" t="str">
        <f t="shared" si="13"/>
        <v/>
      </c>
      <c r="AH67" s="26" t="str">
        <f t="shared" si="14"/>
        <v/>
      </c>
      <c r="AI67" s="24" t="str">
        <f t="shared" si="15"/>
        <v/>
      </c>
    </row>
    <row r="68" spans="1:35" ht="12.75" customHeight="1" x14ac:dyDescent="0.4">
      <c r="A68" s="219">
        <f t="shared" si="16"/>
        <v>56</v>
      </c>
      <c r="B68" s="46"/>
      <c r="C68" s="648"/>
      <c r="D68" s="649"/>
      <c r="E68" s="648"/>
      <c r="F68" s="649"/>
      <c r="G68" s="252"/>
      <c r="H68" s="332"/>
      <c r="I68" s="173">
        <f t="shared" si="8"/>
        <v>0</v>
      </c>
      <c r="J68" s="46"/>
      <c r="K68" s="174"/>
      <c r="L68" s="47"/>
      <c r="M68" s="22">
        <f t="shared" si="17"/>
        <v>0</v>
      </c>
      <c r="N68" s="42" t="str">
        <f t="shared" si="9"/>
        <v xml:space="preserve"> </v>
      </c>
      <c r="O68" s="43">
        <f t="shared" si="10"/>
        <v>0</v>
      </c>
      <c r="P68" s="45"/>
      <c r="Q68" s="45"/>
      <c r="R68" s="45"/>
      <c r="S68" s="172">
        <f t="shared" si="11"/>
        <v>0</v>
      </c>
      <c r="T68" s="183" t="str">
        <f t="shared" si="3"/>
        <v/>
      </c>
      <c r="U68" s="44" t="str">
        <f t="shared" si="12"/>
        <v/>
      </c>
      <c r="V68" s="548"/>
      <c r="W68" s="255"/>
      <c r="X68" s="435" t="s">
        <v>497</v>
      </c>
      <c r="Y68" s="434" t="s">
        <v>550</v>
      </c>
      <c r="Z68" s="194"/>
      <c r="AA68" s="1"/>
      <c r="AB68" s="195">
        <f t="shared" si="4"/>
        <v>0</v>
      </c>
      <c r="AC68" s="26">
        <f t="shared" si="5"/>
        <v>0</v>
      </c>
      <c r="AD68" s="24">
        <f t="shared" si="6"/>
        <v>0</v>
      </c>
      <c r="AE68" s="24">
        <f t="shared" si="7"/>
        <v>0</v>
      </c>
      <c r="AG68" s="195" t="str">
        <f t="shared" si="13"/>
        <v/>
      </c>
      <c r="AH68" s="26" t="str">
        <f t="shared" si="14"/>
        <v/>
      </c>
      <c r="AI68" s="24" t="str">
        <f t="shared" si="15"/>
        <v/>
      </c>
    </row>
    <row r="69" spans="1:35" ht="12.75" customHeight="1" x14ac:dyDescent="0.4">
      <c r="A69" s="219">
        <f t="shared" si="16"/>
        <v>57</v>
      </c>
      <c r="B69" s="46"/>
      <c r="C69" s="648"/>
      <c r="D69" s="649"/>
      <c r="E69" s="648"/>
      <c r="F69" s="649"/>
      <c r="G69" s="252"/>
      <c r="H69" s="332"/>
      <c r="I69" s="173">
        <f t="shared" si="8"/>
        <v>0</v>
      </c>
      <c r="J69" s="46"/>
      <c r="K69" s="174"/>
      <c r="L69" s="47"/>
      <c r="M69" s="22">
        <f t="shared" si="17"/>
        <v>0</v>
      </c>
      <c r="N69" s="42" t="str">
        <f t="shared" si="9"/>
        <v xml:space="preserve"> </v>
      </c>
      <c r="O69" s="43">
        <f t="shared" si="10"/>
        <v>0</v>
      </c>
      <c r="P69" s="45"/>
      <c r="Q69" s="45"/>
      <c r="R69" s="45"/>
      <c r="S69" s="172">
        <f t="shared" si="11"/>
        <v>0</v>
      </c>
      <c r="T69" s="183" t="str">
        <f t="shared" si="3"/>
        <v/>
      </c>
      <c r="U69" s="44" t="str">
        <f t="shared" si="12"/>
        <v/>
      </c>
      <c r="V69" s="548"/>
      <c r="W69" s="255"/>
      <c r="X69" s="435" t="s">
        <v>498</v>
      </c>
      <c r="Y69" s="434" t="s">
        <v>382</v>
      </c>
      <c r="Z69" s="194"/>
      <c r="AA69" s="1"/>
      <c r="AB69" s="195">
        <f t="shared" si="4"/>
        <v>0</v>
      </c>
      <c r="AC69" s="26">
        <f t="shared" si="5"/>
        <v>0</v>
      </c>
      <c r="AD69" s="24">
        <f t="shared" si="6"/>
        <v>0</v>
      </c>
      <c r="AE69" s="24">
        <f t="shared" si="7"/>
        <v>0</v>
      </c>
      <c r="AG69" s="195" t="str">
        <f t="shared" si="13"/>
        <v/>
      </c>
      <c r="AH69" s="26" t="str">
        <f t="shared" si="14"/>
        <v/>
      </c>
      <c r="AI69" s="24" t="str">
        <f t="shared" si="15"/>
        <v/>
      </c>
    </row>
    <row r="70" spans="1:35" ht="12.75" customHeight="1" x14ac:dyDescent="0.4">
      <c r="A70" s="219">
        <f t="shared" si="16"/>
        <v>58</v>
      </c>
      <c r="B70" s="46"/>
      <c r="C70" s="648"/>
      <c r="D70" s="649"/>
      <c r="E70" s="648"/>
      <c r="F70" s="649"/>
      <c r="G70" s="252"/>
      <c r="H70" s="332"/>
      <c r="I70" s="173">
        <f t="shared" si="8"/>
        <v>0</v>
      </c>
      <c r="J70" s="46"/>
      <c r="K70" s="174"/>
      <c r="L70" s="47"/>
      <c r="M70" s="22">
        <f t="shared" si="17"/>
        <v>0</v>
      </c>
      <c r="N70" s="42" t="str">
        <f t="shared" si="9"/>
        <v xml:space="preserve"> </v>
      </c>
      <c r="O70" s="43">
        <f t="shared" si="10"/>
        <v>0</v>
      </c>
      <c r="P70" s="45"/>
      <c r="Q70" s="45"/>
      <c r="R70" s="45"/>
      <c r="S70" s="172">
        <f t="shared" si="11"/>
        <v>0</v>
      </c>
      <c r="T70" s="183" t="str">
        <f t="shared" si="3"/>
        <v/>
      </c>
      <c r="U70" s="44" t="str">
        <f t="shared" si="12"/>
        <v/>
      </c>
      <c r="V70" s="548"/>
      <c r="W70" s="255"/>
      <c r="X70" s="435" t="s">
        <v>499</v>
      </c>
      <c r="Y70" s="434" t="s">
        <v>346</v>
      </c>
      <c r="Z70" s="194"/>
      <c r="AA70" s="1"/>
      <c r="AB70" s="195">
        <f t="shared" si="4"/>
        <v>0</v>
      </c>
      <c r="AC70" s="26">
        <f t="shared" si="5"/>
        <v>0</v>
      </c>
      <c r="AD70" s="24">
        <f t="shared" si="6"/>
        <v>0</v>
      </c>
      <c r="AE70" s="24">
        <f t="shared" si="7"/>
        <v>0</v>
      </c>
      <c r="AG70" s="195" t="str">
        <f t="shared" si="13"/>
        <v/>
      </c>
      <c r="AH70" s="26" t="str">
        <f t="shared" si="14"/>
        <v/>
      </c>
      <c r="AI70" s="24" t="str">
        <f t="shared" si="15"/>
        <v/>
      </c>
    </row>
    <row r="71" spans="1:35" ht="12.75" customHeight="1" x14ac:dyDescent="0.4">
      <c r="A71" s="219">
        <f t="shared" si="16"/>
        <v>59</v>
      </c>
      <c r="B71" s="46"/>
      <c r="C71" s="648"/>
      <c r="D71" s="649"/>
      <c r="E71" s="648"/>
      <c r="F71" s="649"/>
      <c r="G71" s="252"/>
      <c r="H71" s="332"/>
      <c r="I71" s="173">
        <f t="shared" si="8"/>
        <v>0</v>
      </c>
      <c r="J71" s="46"/>
      <c r="K71" s="174"/>
      <c r="L71" s="47"/>
      <c r="M71" s="22">
        <f t="shared" si="17"/>
        <v>0</v>
      </c>
      <c r="N71" s="42" t="str">
        <f t="shared" si="9"/>
        <v xml:space="preserve"> </v>
      </c>
      <c r="O71" s="43">
        <f t="shared" si="10"/>
        <v>0</v>
      </c>
      <c r="P71" s="45"/>
      <c r="Q71" s="45"/>
      <c r="R71" s="45"/>
      <c r="S71" s="172">
        <f t="shared" si="11"/>
        <v>0</v>
      </c>
      <c r="T71" s="183" t="str">
        <f t="shared" si="3"/>
        <v/>
      </c>
      <c r="U71" s="44" t="str">
        <f t="shared" si="12"/>
        <v/>
      </c>
      <c r="V71" s="548"/>
      <c r="W71" s="255"/>
      <c r="X71" s="435" t="s">
        <v>500</v>
      </c>
      <c r="Y71" s="434" t="s">
        <v>359</v>
      </c>
      <c r="Z71" s="194"/>
      <c r="AA71" s="1"/>
      <c r="AB71" s="195">
        <f t="shared" si="4"/>
        <v>0</v>
      </c>
      <c r="AC71" s="26">
        <f t="shared" si="5"/>
        <v>0</v>
      </c>
      <c r="AD71" s="24">
        <f t="shared" si="6"/>
        <v>0</v>
      </c>
      <c r="AE71" s="24">
        <f t="shared" si="7"/>
        <v>0</v>
      </c>
      <c r="AG71" s="195" t="str">
        <f t="shared" si="13"/>
        <v/>
      </c>
      <c r="AH71" s="26" t="str">
        <f t="shared" si="14"/>
        <v/>
      </c>
      <c r="AI71" s="24" t="str">
        <f t="shared" si="15"/>
        <v/>
      </c>
    </row>
    <row r="72" spans="1:35" ht="12.75" customHeight="1" x14ac:dyDescent="0.4">
      <c r="A72" s="219">
        <f t="shared" si="16"/>
        <v>60</v>
      </c>
      <c r="B72" s="46"/>
      <c r="C72" s="648"/>
      <c r="D72" s="649"/>
      <c r="E72" s="648"/>
      <c r="F72" s="649"/>
      <c r="G72" s="252"/>
      <c r="H72" s="332"/>
      <c r="I72" s="173">
        <f t="shared" si="8"/>
        <v>0</v>
      </c>
      <c r="J72" s="46"/>
      <c r="K72" s="174"/>
      <c r="L72" s="47"/>
      <c r="M72" s="22">
        <f t="shared" si="17"/>
        <v>0</v>
      </c>
      <c r="N72" s="42" t="str">
        <f t="shared" si="9"/>
        <v xml:space="preserve"> </v>
      </c>
      <c r="O72" s="43">
        <f t="shared" si="10"/>
        <v>0</v>
      </c>
      <c r="P72" s="45"/>
      <c r="Q72" s="45"/>
      <c r="R72" s="45"/>
      <c r="S72" s="172">
        <f t="shared" si="11"/>
        <v>0</v>
      </c>
      <c r="T72" s="183" t="str">
        <f t="shared" si="3"/>
        <v/>
      </c>
      <c r="U72" s="44" t="str">
        <f t="shared" si="12"/>
        <v/>
      </c>
      <c r="V72" s="548"/>
      <c r="W72" s="255"/>
      <c r="X72" s="435" t="s">
        <v>501</v>
      </c>
      <c r="Y72" s="434" t="s">
        <v>373</v>
      </c>
      <c r="Z72" s="194"/>
      <c r="AA72" s="1"/>
      <c r="AB72" s="195">
        <f t="shared" si="4"/>
        <v>0</v>
      </c>
      <c r="AC72" s="26">
        <f t="shared" si="5"/>
        <v>0</v>
      </c>
      <c r="AD72" s="24">
        <f t="shared" si="6"/>
        <v>0</v>
      </c>
      <c r="AE72" s="24">
        <f t="shared" si="7"/>
        <v>0</v>
      </c>
      <c r="AG72" s="195" t="str">
        <f t="shared" si="13"/>
        <v/>
      </c>
      <c r="AH72" s="26" t="str">
        <f t="shared" si="14"/>
        <v/>
      </c>
      <c r="AI72" s="24" t="str">
        <f t="shared" si="15"/>
        <v/>
      </c>
    </row>
    <row r="73" spans="1:35" ht="12.75" customHeight="1" x14ac:dyDescent="0.4">
      <c r="A73" s="219">
        <f t="shared" si="16"/>
        <v>61</v>
      </c>
      <c r="B73" s="46"/>
      <c r="C73" s="648"/>
      <c r="D73" s="649"/>
      <c r="E73" s="648"/>
      <c r="F73" s="649"/>
      <c r="G73" s="252"/>
      <c r="H73" s="332"/>
      <c r="I73" s="173">
        <f t="shared" si="8"/>
        <v>0</v>
      </c>
      <c r="J73" s="46"/>
      <c r="K73" s="174"/>
      <c r="L73" s="47"/>
      <c r="M73" s="22">
        <f t="shared" si="17"/>
        <v>0</v>
      </c>
      <c r="N73" s="42" t="str">
        <f t="shared" si="9"/>
        <v xml:space="preserve"> </v>
      </c>
      <c r="O73" s="43">
        <f t="shared" si="10"/>
        <v>0</v>
      </c>
      <c r="P73" s="45"/>
      <c r="Q73" s="45"/>
      <c r="R73" s="45"/>
      <c r="S73" s="172">
        <f t="shared" si="11"/>
        <v>0</v>
      </c>
      <c r="T73" s="183" t="str">
        <f t="shared" si="3"/>
        <v/>
      </c>
      <c r="U73" s="44" t="str">
        <f t="shared" si="12"/>
        <v/>
      </c>
      <c r="V73" s="548"/>
      <c r="W73" s="255"/>
      <c r="X73" s="435" t="s">
        <v>502</v>
      </c>
      <c r="Y73" s="255"/>
      <c r="Z73" s="194"/>
      <c r="AA73" s="1"/>
      <c r="AB73" s="195">
        <f t="shared" si="4"/>
        <v>0</v>
      </c>
      <c r="AC73" s="26">
        <f t="shared" si="5"/>
        <v>0</v>
      </c>
      <c r="AD73" s="24">
        <f t="shared" si="6"/>
        <v>0</v>
      </c>
      <c r="AE73" s="24">
        <f t="shared" si="7"/>
        <v>0</v>
      </c>
      <c r="AG73" s="195" t="str">
        <f t="shared" si="13"/>
        <v/>
      </c>
      <c r="AH73" s="26" t="str">
        <f t="shared" si="14"/>
        <v/>
      </c>
      <c r="AI73" s="24" t="str">
        <f t="shared" si="15"/>
        <v/>
      </c>
    </row>
    <row r="74" spans="1:35" ht="12.75" customHeight="1" x14ac:dyDescent="0.4">
      <c r="A74" s="219">
        <f t="shared" si="16"/>
        <v>62</v>
      </c>
      <c r="B74" s="46"/>
      <c r="C74" s="648"/>
      <c r="D74" s="649"/>
      <c r="E74" s="648"/>
      <c r="F74" s="649"/>
      <c r="G74" s="252"/>
      <c r="H74" s="332"/>
      <c r="I74" s="173">
        <f t="shared" si="8"/>
        <v>0</v>
      </c>
      <c r="J74" s="46"/>
      <c r="K74" s="174"/>
      <c r="L74" s="47"/>
      <c r="M74" s="22">
        <f t="shared" si="17"/>
        <v>0</v>
      </c>
      <c r="N74" s="42" t="str">
        <f t="shared" si="9"/>
        <v xml:space="preserve"> </v>
      </c>
      <c r="O74" s="43">
        <f t="shared" si="10"/>
        <v>0</v>
      </c>
      <c r="P74" s="45"/>
      <c r="Q74" s="45"/>
      <c r="R74" s="45"/>
      <c r="S74" s="172">
        <f t="shared" si="11"/>
        <v>0</v>
      </c>
      <c r="T74" s="183" t="str">
        <f t="shared" si="3"/>
        <v/>
      </c>
      <c r="U74" s="44" t="str">
        <f t="shared" si="12"/>
        <v/>
      </c>
      <c r="V74" s="548"/>
      <c r="W74" s="255"/>
      <c r="X74" s="435" t="s">
        <v>503</v>
      </c>
      <c r="Y74" s="255"/>
      <c r="Z74" s="194"/>
      <c r="AA74" s="1"/>
      <c r="AB74" s="195">
        <f t="shared" si="4"/>
        <v>0</v>
      </c>
      <c r="AC74" s="26">
        <f t="shared" si="5"/>
        <v>0</v>
      </c>
      <c r="AD74" s="24">
        <f t="shared" si="6"/>
        <v>0</v>
      </c>
      <c r="AE74" s="24">
        <f t="shared" si="7"/>
        <v>0</v>
      </c>
      <c r="AG74" s="195" t="str">
        <f t="shared" si="13"/>
        <v/>
      </c>
      <c r="AH74" s="26" t="str">
        <f t="shared" si="14"/>
        <v/>
      </c>
      <c r="AI74" s="24" t="str">
        <f t="shared" si="15"/>
        <v/>
      </c>
    </row>
    <row r="75" spans="1:35" ht="12.75" customHeight="1" x14ac:dyDescent="0.4">
      <c r="A75" s="219">
        <f t="shared" si="16"/>
        <v>63</v>
      </c>
      <c r="B75" s="46"/>
      <c r="C75" s="648"/>
      <c r="D75" s="649"/>
      <c r="E75" s="648"/>
      <c r="F75" s="649"/>
      <c r="G75" s="252"/>
      <c r="H75" s="332"/>
      <c r="I75" s="173">
        <f t="shared" si="8"/>
        <v>0</v>
      </c>
      <c r="J75" s="46"/>
      <c r="K75" s="174"/>
      <c r="L75" s="47"/>
      <c r="M75" s="22">
        <f t="shared" si="17"/>
        <v>0</v>
      </c>
      <c r="N75" s="42" t="str">
        <f t="shared" si="9"/>
        <v xml:space="preserve"> </v>
      </c>
      <c r="O75" s="43">
        <f t="shared" si="10"/>
        <v>0</v>
      </c>
      <c r="P75" s="45"/>
      <c r="Q75" s="45"/>
      <c r="R75" s="45"/>
      <c r="S75" s="172">
        <f t="shared" si="11"/>
        <v>0</v>
      </c>
      <c r="T75" s="183" t="str">
        <f t="shared" si="3"/>
        <v/>
      </c>
      <c r="U75" s="44" t="str">
        <f t="shared" si="12"/>
        <v/>
      </c>
      <c r="V75" s="548"/>
      <c r="W75" s="255"/>
      <c r="X75" s="435" t="s">
        <v>504</v>
      </c>
      <c r="Y75" s="255"/>
      <c r="Z75" s="194"/>
      <c r="AA75" s="1"/>
      <c r="AB75" s="195">
        <f t="shared" si="4"/>
        <v>0</v>
      </c>
      <c r="AC75" s="26">
        <f t="shared" si="5"/>
        <v>0</v>
      </c>
      <c r="AD75" s="24">
        <f t="shared" si="6"/>
        <v>0</v>
      </c>
      <c r="AE75" s="24">
        <f t="shared" si="7"/>
        <v>0</v>
      </c>
      <c r="AG75" s="195" t="str">
        <f t="shared" si="13"/>
        <v/>
      </c>
      <c r="AH75" s="26" t="str">
        <f t="shared" si="14"/>
        <v/>
      </c>
      <c r="AI75" s="24" t="str">
        <f t="shared" si="15"/>
        <v/>
      </c>
    </row>
    <row r="76" spans="1:35" ht="12.75" customHeight="1" x14ac:dyDescent="0.4">
      <c r="A76" s="219">
        <f t="shared" si="16"/>
        <v>64</v>
      </c>
      <c r="B76" s="46"/>
      <c r="C76" s="648"/>
      <c r="D76" s="649"/>
      <c r="E76" s="648"/>
      <c r="F76" s="649"/>
      <c r="G76" s="252"/>
      <c r="H76" s="332"/>
      <c r="I76" s="173">
        <f t="shared" si="8"/>
        <v>0</v>
      </c>
      <c r="J76" s="46"/>
      <c r="K76" s="174"/>
      <c r="L76" s="47"/>
      <c r="M76" s="22">
        <f t="shared" si="17"/>
        <v>0</v>
      </c>
      <c r="N76" s="42" t="str">
        <f t="shared" si="9"/>
        <v xml:space="preserve"> </v>
      </c>
      <c r="O76" s="43">
        <f t="shared" si="10"/>
        <v>0</v>
      </c>
      <c r="P76" s="45"/>
      <c r="Q76" s="45"/>
      <c r="R76" s="45"/>
      <c r="S76" s="172">
        <f t="shared" si="11"/>
        <v>0</v>
      </c>
      <c r="T76" s="183" t="str">
        <f t="shared" si="3"/>
        <v/>
      </c>
      <c r="U76" s="44" t="str">
        <f t="shared" si="12"/>
        <v/>
      </c>
      <c r="V76" s="548"/>
      <c r="W76" s="255"/>
      <c r="X76" s="435" t="s">
        <v>505</v>
      </c>
      <c r="Y76" s="255"/>
      <c r="Z76" s="194"/>
      <c r="AA76" s="1"/>
      <c r="AB76" s="195">
        <f t="shared" si="4"/>
        <v>0</v>
      </c>
      <c r="AC76" s="26">
        <f t="shared" si="5"/>
        <v>0</v>
      </c>
      <c r="AD76" s="24">
        <f t="shared" si="6"/>
        <v>0</v>
      </c>
      <c r="AE76" s="24">
        <f t="shared" si="7"/>
        <v>0</v>
      </c>
      <c r="AG76" s="195" t="str">
        <f t="shared" si="13"/>
        <v/>
      </c>
      <c r="AH76" s="26" t="str">
        <f t="shared" si="14"/>
        <v/>
      </c>
      <c r="AI76" s="24" t="str">
        <f t="shared" si="15"/>
        <v/>
      </c>
    </row>
    <row r="77" spans="1:35" ht="12.75" customHeight="1" x14ac:dyDescent="0.4">
      <c r="A77" s="219">
        <f t="shared" si="16"/>
        <v>65</v>
      </c>
      <c r="B77" s="46"/>
      <c r="C77" s="648"/>
      <c r="D77" s="649"/>
      <c r="E77" s="648"/>
      <c r="F77" s="649"/>
      <c r="G77" s="252"/>
      <c r="H77" s="332"/>
      <c r="I77" s="173">
        <f t="shared" si="8"/>
        <v>0</v>
      </c>
      <c r="J77" s="46"/>
      <c r="K77" s="174"/>
      <c r="L77" s="47"/>
      <c r="M77" s="22">
        <f t="shared" si="17"/>
        <v>0</v>
      </c>
      <c r="N77" s="42" t="str">
        <f t="shared" ref="N77:N140" si="18">IF(K77&lt;=0.5,IF(M77&gt;0.5,"Fail"," "),IF(K77&lt;=0.8,IF(M77&gt;0.8,"Fail"," ")," "))</f>
        <v xml:space="preserve"> </v>
      </c>
      <c r="O77" s="43">
        <f t="shared" si="10"/>
        <v>0</v>
      </c>
      <c r="P77" s="45"/>
      <c r="Q77" s="45"/>
      <c r="R77" s="45"/>
      <c r="S77" s="172">
        <f t="shared" si="11"/>
        <v>0</v>
      </c>
      <c r="T77" s="183" t="str">
        <f t="shared" ref="T77:T140" si="19">IF(J77&gt;0,IF(S77*12&gt;L77,"Fail",""),"")</f>
        <v/>
      </c>
      <c r="U77" s="44" t="str">
        <f t="shared" si="12"/>
        <v/>
      </c>
      <c r="V77" s="548"/>
      <c r="W77" s="255"/>
      <c r="X77" s="435" t="s">
        <v>506</v>
      </c>
      <c r="Y77" s="255"/>
      <c r="Z77" s="194"/>
      <c r="AA77" s="1"/>
      <c r="AB77" s="195">
        <f t="shared" ref="AB77:AB140" si="20">IF(I77=1.5,$M$8,IF(I77=2.5,$N$8,IF(I77=3.5,$O$8,IF(I77=4.5,$P$8,IF(I77=5.5,$Q$8,IF(I77=6.5,$R$8,IF(I77=7.5,$S$8,IF(I77=8.5,$T$8,0))))))))</f>
        <v>0</v>
      </c>
      <c r="AC77" s="26">
        <f t="shared" ref="AC77:AC140" si="21">IF(I77=1,$M$7,IF(I77=2,$N$7,IF(I77=3,$O$7,IF(I77=4,$P$7,IF(I77=5,$Q$7,IF(I77=6,$R$7,IF(I77=7,$S$7,IF(I77=8,$T$7,AB77))))))))</f>
        <v>0</v>
      </c>
      <c r="AD77" s="24">
        <f t="shared" ref="AD77:AD140" si="22">IF(J77=1,$M$7,IF(J77=2,$N$7,IF(J77=3,$O$7,IF(J77=4,$P$7,IF(J77=5,$Q$7,IF(J77=6,$R$7,IF(J77=7,$S$7,IF(J77=8,$T$7,0))))))))</f>
        <v>0</v>
      </c>
      <c r="AE77" s="24">
        <f t="shared" ref="AE77:AE140" si="23">(K77*AC77)</f>
        <v>0</v>
      </c>
      <c r="AG77" s="195" t="str">
        <f t="shared" si="13"/>
        <v/>
      </c>
      <c r="AH77" s="26" t="str">
        <f t="shared" si="14"/>
        <v/>
      </c>
      <c r="AI77" s="24" t="str">
        <f t="shared" si="15"/>
        <v/>
      </c>
    </row>
    <row r="78" spans="1:35" ht="12.75" customHeight="1" x14ac:dyDescent="0.4">
      <c r="A78" s="219">
        <f t="shared" si="16"/>
        <v>66</v>
      </c>
      <c r="B78" s="46"/>
      <c r="C78" s="648"/>
      <c r="D78" s="649"/>
      <c r="E78" s="648"/>
      <c r="F78" s="649"/>
      <c r="G78" s="252"/>
      <c r="H78" s="332"/>
      <c r="I78" s="173">
        <f t="shared" ref="I78:I141" si="24">IF(C78&lt;&gt;"",IF(H78&lt;1,1,(H78*1.5)),0)</f>
        <v>0</v>
      </c>
      <c r="J78" s="46"/>
      <c r="K78" s="174"/>
      <c r="L78" s="47"/>
      <c r="M78" s="22">
        <f t="shared" ref="M78:M141" si="25">IF(OR(C78="VACANT",K78=0),0,(L78/AD78))</f>
        <v>0</v>
      </c>
      <c r="N78" s="42" t="str">
        <f t="shared" si="18"/>
        <v xml:space="preserve"> </v>
      </c>
      <c r="O78" s="43">
        <f t="shared" ref="O78:O141" si="26">+AE78/12*0.3</f>
        <v>0</v>
      </c>
      <c r="P78" s="45"/>
      <c r="Q78" s="45"/>
      <c r="R78" s="45"/>
      <c r="S78" s="172">
        <f t="shared" ref="S78:S141" si="27">P78-Q78-R78</f>
        <v>0</v>
      </c>
      <c r="T78" s="183" t="str">
        <f t="shared" si="19"/>
        <v/>
      </c>
      <c r="U78" s="44" t="str">
        <f t="shared" ref="U78:U141" si="28">IF(C78="Vacant","",IF(S78&gt;=0,IF(S78&gt;O78,"Fail",""),""))</f>
        <v/>
      </c>
      <c r="V78" s="548"/>
      <c r="W78" s="255"/>
      <c r="X78" s="435" t="s">
        <v>507</v>
      </c>
      <c r="Y78" s="255"/>
      <c r="Z78" s="194"/>
      <c r="AA78" s="1"/>
      <c r="AB78" s="195">
        <f t="shared" si="20"/>
        <v>0</v>
      </c>
      <c r="AC78" s="26">
        <f t="shared" si="21"/>
        <v>0</v>
      </c>
      <c r="AD78" s="24">
        <f t="shared" si="22"/>
        <v>0</v>
      </c>
      <c r="AE78" s="24">
        <f t="shared" si="23"/>
        <v>0</v>
      </c>
      <c r="AG78" s="195" t="str">
        <f t="shared" ref="AG78:AG141" si="29">IF(R78&gt;=1,1,"")</f>
        <v/>
      </c>
      <c r="AH78" s="26" t="str">
        <f t="shared" ref="AH78:AH141" si="30">IF(AG78=1,H78,"")</f>
        <v/>
      </c>
      <c r="AI78" s="24" t="str">
        <f t="shared" ref="AI78:AI141" si="31">IF(AG78=1,P78,"")</f>
        <v/>
      </c>
    </row>
    <row r="79" spans="1:35" ht="12.75" customHeight="1" x14ac:dyDescent="0.4">
      <c r="A79" s="219">
        <f t="shared" ref="A79:A142" si="32">A78+1</f>
        <v>67</v>
      </c>
      <c r="B79" s="46"/>
      <c r="C79" s="648"/>
      <c r="D79" s="649"/>
      <c r="E79" s="648"/>
      <c r="F79" s="649"/>
      <c r="G79" s="252"/>
      <c r="H79" s="332"/>
      <c r="I79" s="173">
        <f t="shared" si="24"/>
        <v>0</v>
      </c>
      <c r="J79" s="46"/>
      <c r="K79" s="174"/>
      <c r="L79" s="47"/>
      <c r="M79" s="22">
        <f t="shared" si="25"/>
        <v>0</v>
      </c>
      <c r="N79" s="42" t="str">
        <f t="shared" si="18"/>
        <v xml:space="preserve"> </v>
      </c>
      <c r="O79" s="43">
        <f t="shared" si="26"/>
        <v>0</v>
      </c>
      <c r="P79" s="45"/>
      <c r="Q79" s="45"/>
      <c r="R79" s="45"/>
      <c r="S79" s="172">
        <f t="shared" si="27"/>
        <v>0</v>
      </c>
      <c r="T79" s="183" t="str">
        <f t="shared" si="19"/>
        <v/>
      </c>
      <c r="U79" s="44" t="str">
        <f t="shared" si="28"/>
        <v/>
      </c>
      <c r="V79" s="548"/>
      <c r="W79" s="255"/>
      <c r="X79" s="435" t="s">
        <v>508</v>
      </c>
      <c r="Y79" s="255"/>
      <c r="Z79" s="194"/>
      <c r="AA79" s="1"/>
      <c r="AB79" s="195">
        <f t="shared" si="20"/>
        <v>0</v>
      </c>
      <c r="AC79" s="26">
        <f t="shared" si="21"/>
        <v>0</v>
      </c>
      <c r="AD79" s="24">
        <f t="shared" si="22"/>
        <v>0</v>
      </c>
      <c r="AE79" s="24">
        <f t="shared" si="23"/>
        <v>0</v>
      </c>
      <c r="AG79" s="195" t="str">
        <f t="shared" si="29"/>
        <v/>
      </c>
      <c r="AH79" s="26" t="str">
        <f t="shared" si="30"/>
        <v/>
      </c>
      <c r="AI79" s="24" t="str">
        <f t="shared" si="31"/>
        <v/>
      </c>
    </row>
    <row r="80" spans="1:35" ht="12.75" customHeight="1" x14ac:dyDescent="0.4">
      <c r="A80" s="219">
        <f t="shared" si="32"/>
        <v>68</v>
      </c>
      <c r="B80" s="46"/>
      <c r="C80" s="648"/>
      <c r="D80" s="649"/>
      <c r="E80" s="648"/>
      <c r="F80" s="649"/>
      <c r="G80" s="252"/>
      <c r="H80" s="332"/>
      <c r="I80" s="173">
        <f t="shared" si="24"/>
        <v>0</v>
      </c>
      <c r="J80" s="46"/>
      <c r="K80" s="174"/>
      <c r="L80" s="47"/>
      <c r="M80" s="22">
        <f t="shared" si="25"/>
        <v>0</v>
      </c>
      <c r="N80" s="42" t="str">
        <f t="shared" si="18"/>
        <v xml:space="preserve"> </v>
      </c>
      <c r="O80" s="43">
        <f t="shared" si="26"/>
        <v>0</v>
      </c>
      <c r="P80" s="45"/>
      <c r="Q80" s="45"/>
      <c r="R80" s="45"/>
      <c r="S80" s="172">
        <f t="shared" si="27"/>
        <v>0</v>
      </c>
      <c r="T80" s="183" t="str">
        <f t="shared" si="19"/>
        <v/>
      </c>
      <c r="U80" s="44" t="str">
        <f t="shared" si="28"/>
        <v/>
      </c>
      <c r="V80" s="548"/>
      <c r="W80" s="255"/>
      <c r="X80" s="435" t="s">
        <v>509</v>
      </c>
      <c r="Y80" s="255"/>
      <c r="Z80" s="194"/>
      <c r="AA80" s="1"/>
      <c r="AB80" s="195">
        <f t="shared" si="20"/>
        <v>0</v>
      </c>
      <c r="AC80" s="26">
        <f t="shared" si="21"/>
        <v>0</v>
      </c>
      <c r="AD80" s="24">
        <f t="shared" si="22"/>
        <v>0</v>
      </c>
      <c r="AE80" s="24">
        <f t="shared" si="23"/>
        <v>0</v>
      </c>
      <c r="AG80" s="195" t="str">
        <f t="shared" si="29"/>
        <v/>
      </c>
      <c r="AH80" s="26" t="str">
        <f t="shared" si="30"/>
        <v/>
      </c>
      <c r="AI80" s="24" t="str">
        <f t="shared" si="31"/>
        <v/>
      </c>
    </row>
    <row r="81" spans="1:35" ht="12.75" customHeight="1" x14ac:dyDescent="0.4">
      <c r="A81" s="219">
        <f t="shared" si="32"/>
        <v>69</v>
      </c>
      <c r="B81" s="46"/>
      <c r="C81" s="648"/>
      <c r="D81" s="649"/>
      <c r="E81" s="648"/>
      <c r="F81" s="649"/>
      <c r="G81" s="252"/>
      <c r="H81" s="332"/>
      <c r="I81" s="173">
        <f t="shared" si="24"/>
        <v>0</v>
      </c>
      <c r="J81" s="46"/>
      <c r="K81" s="174"/>
      <c r="L81" s="47"/>
      <c r="M81" s="22">
        <f t="shared" si="25"/>
        <v>0</v>
      </c>
      <c r="N81" s="42" t="str">
        <f t="shared" si="18"/>
        <v xml:space="preserve"> </v>
      </c>
      <c r="O81" s="43">
        <f t="shared" si="26"/>
        <v>0</v>
      </c>
      <c r="P81" s="45"/>
      <c r="Q81" s="45"/>
      <c r="R81" s="45"/>
      <c r="S81" s="172">
        <f t="shared" si="27"/>
        <v>0</v>
      </c>
      <c r="T81" s="183" t="str">
        <f t="shared" si="19"/>
        <v/>
      </c>
      <c r="U81" s="44" t="str">
        <f t="shared" si="28"/>
        <v/>
      </c>
      <c r="V81" s="548"/>
      <c r="W81" s="255"/>
      <c r="X81" s="435" t="s">
        <v>510</v>
      </c>
      <c r="Y81" s="255"/>
      <c r="Z81" s="194"/>
      <c r="AA81" s="1"/>
      <c r="AB81" s="195">
        <f t="shared" si="20"/>
        <v>0</v>
      </c>
      <c r="AC81" s="26">
        <f t="shared" si="21"/>
        <v>0</v>
      </c>
      <c r="AD81" s="24">
        <f t="shared" si="22"/>
        <v>0</v>
      </c>
      <c r="AE81" s="24">
        <f t="shared" si="23"/>
        <v>0</v>
      </c>
      <c r="AG81" s="195" t="str">
        <f t="shared" si="29"/>
        <v/>
      </c>
      <c r="AH81" s="26" t="str">
        <f t="shared" si="30"/>
        <v/>
      </c>
      <c r="AI81" s="24" t="str">
        <f t="shared" si="31"/>
        <v/>
      </c>
    </row>
    <row r="82" spans="1:35" ht="12.75" customHeight="1" x14ac:dyDescent="0.4">
      <c r="A82" s="219">
        <f t="shared" si="32"/>
        <v>70</v>
      </c>
      <c r="B82" s="46"/>
      <c r="C82" s="648"/>
      <c r="D82" s="649"/>
      <c r="E82" s="648"/>
      <c r="F82" s="649"/>
      <c r="G82" s="252"/>
      <c r="H82" s="332"/>
      <c r="I82" s="173">
        <f t="shared" si="24"/>
        <v>0</v>
      </c>
      <c r="J82" s="46"/>
      <c r="K82" s="174"/>
      <c r="L82" s="47"/>
      <c r="M82" s="22">
        <f t="shared" si="25"/>
        <v>0</v>
      </c>
      <c r="N82" s="42" t="str">
        <f t="shared" si="18"/>
        <v xml:space="preserve"> </v>
      </c>
      <c r="O82" s="43">
        <f t="shared" si="26"/>
        <v>0</v>
      </c>
      <c r="P82" s="45"/>
      <c r="Q82" s="45"/>
      <c r="R82" s="45"/>
      <c r="S82" s="172">
        <f t="shared" si="27"/>
        <v>0</v>
      </c>
      <c r="T82" s="183" t="str">
        <f t="shared" si="19"/>
        <v/>
      </c>
      <c r="U82" s="44" t="str">
        <f t="shared" si="28"/>
        <v/>
      </c>
      <c r="V82" s="548"/>
      <c r="W82" s="255"/>
      <c r="X82" s="435" t="s">
        <v>511</v>
      </c>
      <c r="Y82" s="255"/>
      <c r="Z82" s="194"/>
      <c r="AA82" s="1"/>
      <c r="AB82" s="195">
        <f t="shared" si="20"/>
        <v>0</v>
      </c>
      <c r="AC82" s="26">
        <f t="shared" si="21"/>
        <v>0</v>
      </c>
      <c r="AD82" s="24">
        <f t="shared" si="22"/>
        <v>0</v>
      </c>
      <c r="AE82" s="24">
        <f t="shared" si="23"/>
        <v>0</v>
      </c>
      <c r="AG82" s="195" t="str">
        <f t="shared" si="29"/>
        <v/>
      </c>
      <c r="AH82" s="26" t="str">
        <f t="shared" si="30"/>
        <v/>
      </c>
      <c r="AI82" s="24" t="str">
        <f t="shared" si="31"/>
        <v/>
      </c>
    </row>
    <row r="83" spans="1:35" ht="12.75" customHeight="1" x14ac:dyDescent="0.4">
      <c r="A83" s="219">
        <f t="shared" si="32"/>
        <v>71</v>
      </c>
      <c r="B83" s="46"/>
      <c r="C83" s="648"/>
      <c r="D83" s="649"/>
      <c r="E83" s="648"/>
      <c r="F83" s="649"/>
      <c r="G83" s="252"/>
      <c r="H83" s="332"/>
      <c r="I83" s="173">
        <f t="shared" si="24"/>
        <v>0</v>
      </c>
      <c r="J83" s="46"/>
      <c r="K83" s="174"/>
      <c r="L83" s="47"/>
      <c r="M83" s="22">
        <f t="shared" si="25"/>
        <v>0</v>
      </c>
      <c r="N83" s="42" t="str">
        <f t="shared" si="18"/>
        <v xml:space="preserve"> </v>
      </c>
      <c r="O83" s="43">
        <f t="shared" si="26"/>
        <v>0</v>
      </c>
      <c r="P83" s="45"/>
      <c r="Q83" s="45"/>
      <c r="R83" s="45"/>
      <c r="S83" s="172">
        <f t="shared" si="27"/>
        <v>0</v>
      </c>
      <c r="T83" s="183" t="str">
        <f t="shared" si="19"/>
        <v/>
      </c>
      <c r="U83" s="44" t="str">
        <f t="shared" si="28"/>
        <v/>
      </c>
      <c r="V83" s="548"/>
      <c r="W83" s="255"/>
      <c r="X83" s="435" t="s">
        <v>512</v>
      </c>
      <c r="Y83" s="255"/>
      <c r="Z83" s="194"/>
      <c r="AA83" s="1"/>
      <c r="AB83" s="195">
        <f t="shared" si="20"/>
        <v>0</v>
      </c>
      <c r="AC83" s="26">
        <f t="shared" si="21"/>
        <v>0</v>
      </c>
      <c r="AD83" s="24">
        <f t="shared" si="22"/>
        <v>0</v>
      </c>
      <c r="AE83" s="24">
        <f t="shared" si="23"/>
        <v>0</v>
      </c>
      <c r="AG83" s="195" t="str">
        <f t="shared" si="29"/>
        <v/>
      </c>
      <c r="AH83" s="26" t="str">
        <f t="shared" si="30"/>
        <v/>
      </c>
      <c r="AI83" s="24" t="str">
        <f t="shared" si="31"/>
        <v/>
      </c>
    </row>
    <row r="84" spans="1:35" ht="12.75" customHeight="1" x14ac:dyDescent="0.4">
      <c r="A84" s="219">
        <f t="shared" si="32"/>
        <v>72</v>
      </c>
      <c r="B84" s="46"/>
      <c r="C84" s="648"/>
      <c r="D84" s="649"/>
      <c r="E84" s="648"/>
      <c r="F84" s="649"/>
      <c r="G84" s="252"/>
      <c r="H84" s="332"/>
      <c r="I84" s="173">
        <f t="shared" si="24"/>
        <v>0</v>
      </c>
      <c r="J84" s="46"/>
      <c r="K84" s="174"/>
      <c r="L84" s="47"/>
      <c r="M84" s="22">
        <f t="shared" si="25"/>
        <v>0</v>
      </c>
      <c r="N84" s="42" t="str">
        <f t="shared" si="18"/>
        <v xml:space="preserve"> </v>
      </c>
      <c r="O84" s="43">
        <f t="shared" si="26"/>
        <v>0</v>
      </c>
      <c r="P84" s="45"/>
      <c r="Q84" s="45"/>
      <c r="R84" s="45"/>
      <c r="S84" s="172">
        <f t="shared" si="27"/>
        <v>0</v>
      </c>
      <c r="T84" s="183" t="str">
        <f t="shared" si="19"/>
        <v/>
      </c>
      <c r="U84" s="44" t="str">
        <f t="shared" si="28"/>
        <v/>
      </c>
      <c r="V84" s="548"/>
      <c r="W84" s="255"/>
      <c r="X84" s="435" t="s">
        <v>513</v>
      </c>
      <c r="Y84" s="255"/>
      <c r="Z84" s="194"/>
      <c r="AA84" s="1"/>
      <c r="AB84" s="195">
        <f t="shared" si="20"/>
        <v>0</v>
      </c>
      <c r="AC84" s="26">
        <f t="shared" si="21"/>
        <v>0</v>
      </c>
      <c r="AD84" s="24">
        <f t="shared" si="22"/>
        <v>0</v>
      </c>
      <c r="AE84" s="24">
        <f t="shared" si="23"/>
        <v>0</v>
      </c>
      <c r="AG84" s="195" t="str">
        <f t="shared" si="29"/>
        <v/>
      </c>
      <c r="AH84" s="26" t="str">
        <f t="shared" si="30"/>
        <v/>
      </c>
      <c r="AI84" s="24" t="str">
        <f t="shared" si="31"/>
        <v/>
      </c>
    </row>
    <row r="85" spans="1:35" ht="12.75" customHeight="1" x14ac:dyDescent="0.4">
      <c r="A85" s="219">
        <f t="shared" si="32"/>
        <v>73</v>
      </c>
      <c r="B85" s="46"/>
      <c r="C85" s="648"/>
      <c r="D85" s="649"/>
      <c r="E85" s="648"/>
      <c r="F85" s="649"/>
      <c r="G85" s="252"/>
      <c r="H85" s="332"/>
      <c r="I85" s="173">
        <f t="shared" si="24"/>
        <v>0</v>
      </c>
      <c r="J85" s="46"/>
      <c r="K85" s="174"/>
      <c r="L85" s="47"/>
      <c r="M85" s="22">
        <f t="shared" si="25"/>
        <v>0</v>
      </c>
      <c r="N85" s="42" t="str">
        <f t="shared" si="18"/>
        <v xml:space="preserve"> </v>
      </c>
      <c r="O85" s="43">
        <f t="shared" si="26"/>
        <v>0</v>
      </c>
      <c r="P85" s="45"/>
      <c r="Q85" s="45"/>
      <c r="R85" s="45"/>
      <c r="S85" s="172">
        <f t="shared" si="27"/>
        <v>0</v>
      </c>
      <c r="T85" s="183" t="str">
        <f t="shared" si="19"/>
        <v/>
      </c>
      <c r="U85" s="44" t="str">
        <f t="shared" si="28"/>
        <v/>
      </c>
      <c r="V85" s="548"/>
      <c r="W85" s="255"/>
      <c r="X85" s="435" t="s">
        <v>514</v>
      </c>
      <c r="Y85" s="255"/>
      <c r="Z85" s="194"/>
      <c r="AA85" s="1"/>
      <c r="AB85" s="195">
        <f t="shared" si="20"/>
        <v>0</v>
      </c>
      <c r="AC85" s="26">
        <f t="shared" si="21"/>
        <v>0</v>
      </c>
      <c r="AD85" s="24">
        <f t="shared" si="22"/>
        <v>0</v>
      </c>
      <c r="AE85" s="24">
        <f t="shared" si="23"/>
        <v>0</v>
      </c>
      <c r="AG85" s="195" t="str">
        <f t="shared" si="29"/>
        <v/>
      </c>
      <c r="AH85" s="26" t="str">
        <f t="shared" si="30"/>
        <v/>
      </c>
      <c r="AI85" s="24" t="str">
        <f t="shared" si="31"/>
        <v/>
      </c>
    </row>
    <row r="86" spans="1:35" ht="12.75" customHeight="1" x14ac:dyDescent="0.4">
      <c r="A86" s="219">
        <f t="shared" si="32"/>
        <v>74</v>
      </c>
      <c r="B86" s="46"/>
      <c r="C86" s="648"/>
      <c r="D86" s="649"/>
      <c r="E86" s="648"/>
      <c r="F86" s="649"/>
      <c r="G86" s="252"/>
      <c r="H86" s="332"/>
      <c r="I86" s="173">
        <f t="shared" si="24"/>
        <v>0</v>
      </c>
      <c r="J86" s="46"/>
      <c r="K86" s="174"/>
      <c r="L86" s="47"/>
      <c r="M86" s="22">
        <f t="shared" si="25"/>
        <v>0</v>
      </c>
      <c r="N86" s="42" t="str">
        <f t="shared" si="18"/>
        <v xml:space="preserve"> </v>
      </c>
      <c r="O86" s="43">
        <f t="shared" si="26"/>
        <v>0</v>
      </c>
      <c r="P86" s="45"/>
      <c r="Q86" s="45"/>
      <c r="R86" s="45"/>
      <c r="S86" s="172">
        <f t="shared" si="27"/>
        <v>0</v>
      </c>
      <c r="T86" s="183" t="str">
        <f t="shared" si="19"/>
        <v/>
      </c>
      <c r="U86" s="44" t="str">
        <f t="shared" si="28"/>
        <v/>
      </c>
      <c r="V86" s="548"/>
      <c r="W86" s="255"/>
      <c r="X86" s="435" t="s">
        <v>488</v>
      </c>
      <c r="Y86" s="255"/>
      <c r="Z86" s="194"/>
      <c r="AA86" s="1"/>
      <c r="AB86" s="195">
        <f t="shared" si="20"/>
        <v>0</v>
      </c>
      <c r="AC86" s="26">
        <f t="shared" si="21"/>
        <v>0</v>
      </c>
      <c r="AD86" s="24">
        <f t="shared" si="22"/>
        <v>0</v>
      </c>
      <c r="AE86" s="24">
        <f t="shared" si="23"/>
        <v>0</v>
      </c>
      <c r="AG86" s="195" t="str">
        <f t="shared" si="29"/>
        <v/>
      </c>
      <c r="AH86" s="26" t="str">
        <f t="shared" si="30"/>
        <v/>
      </c>
      <c r="AI86" s="24" t="str">
        <f t="shared" si="31"/>
        <v/>
      </c>
    </row>
    <row r="87" spans="1:35" ht="12.75" customHeight="1" x14ac:dyDescent="0.4">
      <c r="A87" s="219">
        <f t="shared" si="32"/>
        <v>75</v>
      </c>
      <c r="B87" s="46"/>
      <c r="C87" s="648"/>
      <c r="D87" s="649"/>
      <c r="E87" s="648"/>
      <c r="F87" s="649"/>
      <c r="G87" s="252"/>
      <c r="H87" s="332"/>
      <c r="I87" s="173">
        <f t="shared" si="24"/>
        <v>0</v>
      </c>
      <c r="J87" s="46"/>
      <c r="K87" s="174"/>
      <c r="L87" s="47"/>
      <c r="M87" s="22">
        <f t="shared" si="25"/>
        <v>0</v>
      </c>
      <c r="N87" s="42" t="str">
        <f t="shared" si="18"/>
        <v xml:space="preserve"> </v>
      </c>
      <c r="O87" s="43">
        <f t="shared" si="26"/>
        <v>0</v>
      </c>
      <c r="P87" s="45"/>
      <c r="Q87" s="45"/>
      <c r="R87" s="45"/>
      <c r="S87" s="172">
        <f t="shared" si="27"/>
        <v>0</v>
      </c>
      <c r="T87" s="183" t="str">
        <f t="shared" si="19"/>
        <v/>
      </c>
      <c r="U87" s="44" t="str">
        <f t="shared" si="28"/>
        <v/>
      </c>
      <c r="V87" s="548"/>
      <c r="W87" s="255"/>
      <c r="X87" s="435" t="s">
        <v>515</v>
      </c>
      <c r="Y87" s="255"/>
      <c r="Z87" s="194"/>
      <c r="AA87" s="1"/>
      <c r="AB87" s="195">
        <f t="shared" si="20"/>
        <v>0</v>
      </c>
      <c r="AC87" s="26">
        <f t="shared" si="21"/>
        <v>0</v>
      </c>
      <c r="AD87" s="24">
        <f t="shared" si="22"/>
        <v>0</v>
      </c>
      <c r="AE87" s="24">
        <f t="shared" si="23"/>
        <v>0</v>
      </c>
      <c r="AG87" s="195" t="str">
        <f t="shared" si="29"/>
        <v/>
      </c>
      <c r="AH87" s="26" t="str">
        <f t="shared" si="30"/>
        <v/>
      </c>
      <c r="AI87" s="24" t="str">
        <f t="shared" si="31"/>
        <v/>
      </c>
    </row>
    <row r="88" spans="1:35" ht="12.75" customHeight="1" x14ac:dyDescent="0.4">
      <c r="A88" s="219">
        <f t="shared" si="32"/>
        <v>76</v>
      </c>
      <c r="B88" s="46"/>
      <c r="C88" s="648"/>
      <c r="D88" s="649"/>
      <c r="E88" s="648"/>
      <c r="F88" s="649"/>
      <c r="G88" s="252"/>
      <c r="H88" s="332"/>
      <c r="I88" s="173">
        <f t="shared" si="24"/>
        <v>0</v>
      </c>
      <c r="J88" s="46"/>
      <c r="K88" s="174"/>
      <c r="L88" s="47"/>
      <c r="M88" s="22">
        <f t="shared" si="25"/>
        <v>0</v>
      </c>
      <c r="N88" s="42" t="str">
        <f t="shared" si="18"/>
        <v xml:space="preserve"> </v>
      </c>
      <c r="O88" s="43">
        <f t="shared" si="26"/>
        <v>0</v>
      </c>
      <c r="P88" s="45"/>
      <c r="Q88" s="45"/>
      <c r="R88" s="45"/>
      <c r="S88" s="172">
        <f t="shared" si="27"/>
        <v>0</v>
      </c>
      <c r="T88" s="183" t="str">
        <f t="shared" si="19"/>
        <v/>
      </c>
      <c r="U88" s="44" t="str">
        <f t="shared" si="28"/>
        <v/>
      </c>
      <c r="V88" s="548"/>
      <c r="W88" s="255"/>
      <c r="X88" s="435" t="s">
        <v>516</v>
      </c>
      <c r="Y88" s="255"/>
      <c r="Z88" s="194"/>
      <c r="AA88" s="1"/>
      <c r="AB88" s="195">
        <f t="shared" si="20"/>
        <v>0</v>
      </c>
      <c r="AC88" s="26">
        <f t="shared" si="21"/>
        <v>0</v>
      </c>
      <c r="AD88" s="24">
        <f t="shared" si="22"/>
        <v>0</v>
      </c>
      <c r="AE88" s="24">
        <f t="shared" si="23"/>
        <v>0</v>
      </c>
      <c r="AG88" s="195" t="str">
        <f t="shared" si="29"/>
        <v/>
      </c>
      <c r="AH88" s="26" t="str">
        <f t="shared" si="30"/>
        <v/>
      </c>
      <c r="AI88" s="24" t="str">
        <f t="shared" si="31"/>
        <v/>
      </c>
    </row>
    <row r="89" spans="1:35" ht="12.75" customHeight="1" x14ac:dyDescent="0.4">
      <c r="A89" s="219">
        <f t="shared" si="32"/>
        <v>77</v>
      </c>
      <c r="B89" s="46"/>
      <c r="C89" s="648"/>
      <c r="D89" s="649"/>
      <c r="E89" s="648"/>
      <c r="F89" s="649"/>
      <c r="G89" s="252"/>
      <c r="H89" s="332"/>
      <c r="I89" s="173">
        <f t="shared" si="24"/>
        <v>0</v>
      </c>
      <c r="J89" s="46"/>
      <c r="K89" s="174"/>
      <c r="L89" s="47"/>
      <c r="M89" s="22">
        <f t="shared" si="25"/>
        <v>0</v>
      </c>
      <c r="N89" s="42" t="str">
        <f t="shared" si="18"/>
        <v xml:space="preserve"> </v>
      </c>
      <c r="O89" s="43">
        <f t="shared" si="26"/>
        <v>0</v>
      </c>
      <c r="P89" s="45"/>
      <c r="Q89" s="45"/>
      <c r="R89" s="45"/>
      <c r="S89" s="172">
        <f t="shared" si="27"/>
        <v>0</v>
      </c>
      <c r="T89" s="183" t="str">
        <f t="shared" si="19"/>
        <v/>
      </c>
      <c r="U89" s="44" t="str">
        <f t="shared" si="28"/>
        <v/>
      </c>
      <c r="V89" s="548"/>
      <c r="W89" s="255"/>
      <c r="X89" s="435" t="s">
        <v>517</v>
      </c>
      <c r="Y89" s="255"/>
      <c r="Z89" s="194"/>
      <c r="AA89" s="1"/>
      <c r="AB89" s="195">
        <f t="shared" si="20"/>
        <v>0</v>
      </c>
      <c r="AC89" s="26">
        <f t="shared" si="21"/>
        <v>0</v>
      </c>
      <c r="AD89" s="24">
        <f t="shared" si="22"/>
        <v>0</v>
      </c>
      <c r="AE89" s="24">
        <f t="shared" si="23"/>
        <v>0</v>
      </c>
      <c r="AG89" s="195" t="str">
        <f t="shared" si="29"/>
        <v/>
      </c>
      <c r="AH89" s="26" t="str">
        <f t="shared" si="30"/>
        <v/>
      </c>
      <c r="AI89" s="24" t="str">
        <f t="shared" si="31"/>
        <v/>
      </c>
    </row>
    <row r="90" spans="1:35" ht="12.75" customHeight="1" x14ac:dyDescent="0.4">
      <c r="A90" s="219">
        <f t="shared" si="32"/>
        <v>78</v>
      </c>
      <c r="B90" s="46"/>
      <c r="C90" s="648"/>
      <c r="D90" s="649"/>
      <c r="E90" s="648"/>
      <c r="F90" s="649"/>
      <c r="G90" s="252"/>
      <c r="H90" s="332"/>
      <c r="I90" s="173">
        <f t="shared" si="24"/>
        <v>0</v>
      </c>
      <c r="J90" s="46"/>
      <c r="K90" s="174"/>
      <c r="L90" s="47"/>
      <c r="M90" s="22">
        <f t="shared" si="25"/>
        <v>0</v>
      </c>
      <c r="N90" s="42" t="str">
        <f t="shared" si="18"/>
        <v xml:space="preserve"> </v>
      </c>
      <c r="O90" s="43">
        <f t="shared" si="26"/>
        <v>0</v>
      </c>
      <c r="P90" s="45"/>
      <c r="Q90" s="45"/>
      <c r="R90" s="45"/>
      <c r="S90" s="172">
        <f t="shared" si="27"/>
        <v>0</v>
      </c>
      <c r="T90" s="183" t="str">
        <f t="shared" si="19"/>
        <v/>
      </c>
      <c r="U90" s="44" t="str">
        <f t="shared" si="28"/>
        <v/>
      </c>
      <c r="V90" s="548"/>
      <c r="W90" s="255"/>
      <c r="X90" s="435" t="s">
        <v>518</v>
      </c>
      <c r="Y90" s="255"/>
      <c r="Z90" s="194"/>
      <c r="AA90" s="1"/>
      <c r="AB90" s="195">
        <f t="shared" si="20"/>
        <v>0</v>
      </c>
      <c r="AC90" s="26">
        <f t="shared" si="21"/>
        <v>0</v>
      </c>
      <c r="AD90" s="24">
        <f t="shared" si="22"/>
        <v>0</v>
      </c>
      <c r="AE90" s="24">
        <f t="shared" si="23"/>
        <v>0</v>
      </c>
      <c r="AG90" s="195" t="str">
        <f t="shared" si="29"/>
        <v/>
      </c>
      <c r="AH90" s="26" t="str">
        <f t="shared" si="30"/>
        <v/>
      </c>
      <c r="AI90" s="24" t="str">
        <f t="shared" si="31"/>
        <v/>
      </c>
    </row>
    <row r="91" spans="1:35" ht="12.75" customHeight="1" x14ac:dyDescent="0.4">
      <c r="A91" s="219">
        <f t="shared" si="32"/>
        <v>79</v>
      </c>
      <c r="B91" s="46"/>
      <c r="C91" s="648"/>
      <c r="D91" s="649"/>
      <c r="E91" s="648"/>
      <c r="F91" s="649"/>
      <c r="G91" s="252"/>
      <c r="H91" s="332"/>
      <c r="I91" s="173">
        <f t="shared" si="24"/>
        <v>0</v>
      </c>
      <c r="J91" s="46"/>
      <c r="K91" s="174"/>
      <c r="L91" s="47"/>
      <c r="M91" s="22">
        <f t="shared" si="25"/>
        <v>0</v>
      </c>
      <c r="N91" s="42" t="str">
        <f t="shared" si="18"/>
        <v xml:space="preserve"> </v>
      </c>
      <c r="O91" s="43">
        <f t="shared" si="26"/>
        <v>0</v>
      </c>
      <c r="P91" s="45"/>
      <c r="Q91" s="45"/>
      <c r="R91" s="45"/>
      <c r="S91" s="172">
        <f t="shared" si="27"/>
        <v>0</v>
      </c>
      <c r="T91" s="183" t="str">
        <f t="shared" si="19"/>
        <v/>
      </c>
      <c r="U91" s="44" t="str">
        <f t="shared" si="28"/>
        <v/>
      </c>
      <c r="V91" s="548"/>
      <c r="W91" s="255"/>
      <c r="X91" s="435" t="s">
        <v>519</v>
      </c>
      <c r="Y91" s="255"/>
      <c r="Z91" s="194"/>
      <c r="AA91" s="1"/>
      <c r="AB91" s="195">
        <f t="shared" si="20"/>
        <v>0</v>
      </c>
      <c r="AC91" s="26">
        <f t="shared" si="21"/>
        <v>0</v>
      </c>
      <c r="AD91" s="24">
        <f t="shared" si="22"/>
        <v>0</v>
      </c>
      <c r="AE91" s="24">
        <f t="shared" si="23"/>
        <v>0</v>
      </c>
      <c r="AG91" s="195" t="str">
        <f t="shared" si="29"/>
        <v/>
      </c>
      <c r="AH91" s="26" t="str">
        <f t="shared" si="30"/>
        <v/>
      </c>
      <c r="AI91" s="24" t="str">
        <f t="shared" si="31"/>
        <v/>
      </c>
    </row>
    <row r="92" spans="1:35" ht="12.75" customHeight="1" x14ac:dyDescent="0.4">
      <c r="A92" s="219">
        <f t="shared" si="32"/>
        <v>80</v>
      </c>
      <c r="B92" s="46"/>
      <c r="C92" s="648"/>
      <c r="D92" s="649"/>
      <c r="E92" s="648"/>
      <c r="F92" s="649"/>
      <c r="G92" s="252"/>
      <c r="H92" s="332"/>
      <c r="I92" s="173">
        <f t="shared" si="24"/>
        <v>0</v>
      </c>
      <c r="J92" s="46"/>
      <c r="K92" s="174"/>
      <c r="L92" s="47"/>
      <c r="M92" s="22">
        <f t="shared" si="25"/>
        <v>0</v>
      </c>
      <c r="N92" s="42" t="str">
        <f t="shared" si="18"/>
        <v xml:space="preserve"> </v>
      </c>
      <c r="O92" s="43">
        <f t="shared" si="26"/>
        <v>0</v>
      </c>
      <c r="P92" s="45"/>
      <c r="Q92" s="45"/>
      <c r="R92" s="45"/>
      <c r="S92" s="172">
        <f t="shared" si="27"/>
        <v>0</v>
      </c>
      <c r="T92" s="183" t="str">
        <f t="shared" si="19"/>
        <v/>
      </c>
      <c r="U92" s="44" t="str">
        <f t="shared" si="28"/>
        <v/>
      </c>
      <c r="V92" s="548"/>
      <c r="W92" s="255"/>
      <c r="X92" s="435" t="s">
        <v>520</v>
      </c>
      <c r="Y92" s="255"/>
      <c r="Z92" s="194"/>
      <c r="AA92" s="1"/>
      <c r="AB92" s="195">
        <f t="shared" si="20"/>
        <v>0</v>
      </c>
      <c r="AC92" s="26">
        <f t="shared" si="21"/>
        <v>0</v>
      </c>
      <c r="AD92" s="24">
        <f t="shared" si="22"/>
        <v>0</v>
      </c>
      <c r="AE92" s="24">
        <f t="shared" si="23"/>
        <v>0</v>
      </c>
      <c r="AG92" s="195" t="str">
        <f t="shared" si="29"/>
        <v/>
      </c>
      <c r="AH92" s="26" t="str">
        <f t="shared" si="30"/>
        <v/>
      </c>
      <c r="AI92" s="24" t="str">
        <f t="shared" si="31"/>
        <v/>
      </c>
    </row>
    <row r="93" spans="1:35" ht="12.75" customHeight="1" x14ac:dyDescent="0.4">
      <c r="A93" s="219">
        <f t="shared" si="32"/>
        <v>81</v>
      </c>
      <c r="B93" s="46"/>
      <c r="C93" s="648"/>
      <c r="D93" s="649"/>
      <c r="E93" s="648"/>
      <c r="F93" s="649"/>
      <c r="G93" s="252"/>
      <c r="H93" s="332"/>
      <c r="I93" s="173">
        <f t="shared" si="24"/>
        <v>0</v>
      </c>
      <c r="J93" s="46"/>
      <c r="K93" s="174"/>
      <c r="L93" s="47"/>
      <c r="M93" s="22">
        <f t="shared" si="25"/>
        <v>0</v>
      </c>
      <c r="N93" s="42" t="str">
        <f t="shared" si="18"/>
        <v xml:space="preserve"> </v>
      </c>
      <c r="O93" s="43">
        <f t="shared" si="26"/>
        <v>0</v>
      </c>
      <c r="P93" s="45"/>
      <c r="Q93" s="45"/>
      <c r="R93" s="45"/>
      <c r="S93" s="172">
        <f t="shared" si="27"/>
        <v>0</v>
      </c>
      <c r="T93" s="183" t="str">
        <f t="shared" si="19"/>
        <v/>
      </c>
      <c r="U93" s="44" t="str">
        <f t="shared" si="28"/>
        <v/>
      </c>
      <c r="V93" s="548"/>
      <c r="W93" s="255"/>
      <c r="X93" s="435" t="s">
        <v>521</v>
      </c>
      <c r="Y93" s="255"/>
      <c r="Z93" s="194"/>
      <c r="AA93" s="1"/>
      <c r="AB93" s="195">
        <f t="shared" si="20"/>
        <v>0</v>
      </c>
      <c r="AC93" s="26">
        <f t="shared" si="21"/>
        <v>0</v>
      </c>
      <c r="AD93" s="24">
        <f t="shared" si="22"/>
        <v>0</v>
      </c>
      <c r="AE93" s="24">
        <f t="shared" si="23"/>
        <v>0</v>
      </c>
      <c r="AG93" s="195" t="str">
        <f t="shared" si="29"/>
        <v/>
      </c>
      <c r="AH93" s="26" t="str">
        <f t="shared" si="30"/>
        <v/>
      </c>
      <c r="AI93" s="24" t="str">
        <f t="shared" si="31"/>
        <v/>
      </c>
    </row>
    <row r="94" spans="1:35" ht="12.75" customHeight="1" x14ac:dyDescent="0.4">
      <c r="A94" s="219">
        <f t="shared" si="32"/>
        <v>82</v>
      </c>
      <c r="B94" s="46"/>
      <c r="C94" s="648"/>
      <c r="D94" s="649"/>
      <c r="E94" s="648"/>
      <c r="F94" s="649"/>
      <c r="G94" s="252"/>
      <c r="H94" s="332"/>
      <c r="I94" s="173">
        <f t="shared" si="24"/>
        <v>0</v>
      </c>
      <c r="J94" s="46"/>
      <c r="K94" s="174"/>
      <c r="L94" s="47"/>
      <c r="M94" s="22">
        <f t="shared" si="25"/>
        <v>0</v>
      </c>
      <c r="N94" s="42" t="str">
        <f t="shared" si="18"/>
        <v xml:space="preserve"> </v>
      </c>
      <c r="O94" s="43">
        <f t="shared" si="26"/>
        <v>0</v>
      </c>
      <c r="P94" s="45"/>
      <c r="Q94" s="45"/>
      <c r="R94" s="45"/>
      <c r="S94" s="172">
        <f t="shared" si="27"/>
        <v>0</v>
      </c>
      <c r="T94" s="183" t="str">
        <f t="shared" si="19"/>
        <v/>
      </c>
      <c r="U94" s="44" t="str">
        <f t="shared" si="28"/>
        <v/>
      </c>
      <c r="V94" s="548"/>
      <c r="W94" s="255"/>
      <c r="X94" s="435" t="s">
        <v>522</v>
      </c>
      <c r="Y94" s="255"/>
      <c r="Z94" s="194"/>
      <c r="AA94" s="1"/>
      <c r="AB94" s="195">
        <f t="shared" si="20"/>
        <v>0</v>
      </c>
      <c r="AC94" s="26">
        <f t="shared" si="21"/>
        <v>0</v>
      </c>
      <c r="AD94" s="24">
        <f t="shared" si="22"/>
        <v>0</v>
      </c>
      <c r="AE94" s="24">
        <f t="shared" si="23"/>
        <v>0</v>
      </c>
      <c r="AG94" s="195" t="str">
        <f t="shared" si="29"/>
        <v/>
      </c>
      <c r="AH94" s="26" t="str">
        <f t="shared" si="30"/>
        <v/>
      </c>
      <c r="AI94" s="24" t="str">
        <f t="shared" si="31"/>
        <v/>
      </c>
    </row>
    <row r="95" spans="1:35" ht="12.75" customHeight="1" x14ac:dyDescent="0.4">
      <c r="A95" s="219">
        <f t="shared" si="32"/>
        <v>83</v>
      </c>
      <c r="B95" s="46"/>
      <c r="C95" s="648"/>
      <c r="D95" s="649"/>
      <c r="E95" s="648"/>
      <c r="F95" s="649"/>
      <c r="G95" s="252"/>
      <c r="H95" s="332"/>
      <c r="I95" s="173">
        <f t="shared" si="24"/>
        <v>0</v>
      </c>
      <c r="J95" s="46"/>
      <c r="K95" s="174"/>
      <c r="L95" s="47"/>
      <c r="M95" s="22">
        <f t="shared" si="25"/>
        <v>0</v>
      </c>
      <c r="N95" s="42" t="str">
        <f t="shared" si="18"/>
        <v xml:space="preserve"> </v>
      </c>
      <c r="O95" s="43">
        <f t="shared" si="26"/>
        <v>0</v>
      </c>
      <c r="P95" s="45"/>
      <c r="Q95" s="45"/>
      <c r="R95" s="45"/>
      <c r="S95" s="172">
        <f t="shared" si="27"/>
        <v>0</v>
      </c>
      <c r="T95" s="183" t="str">
        <f t="shared" si="19"/>
        <v/>
      </c>
      <c r="U95" s="44" t="str">
        <f t="shared" si="28"/>
        <v/>
      </c>
      <c r="V95" s="548"/>
      <c r="W95" s="255"/>
      <c r="X95" s="435" t="s">
        <v>523</v>
      </c>
      <c r="Y95" s="255"/>
      <c r="Z95" s="194"/>
      <c r="AA95" s="1"/>
      <c r="AB95" s="195">
        <f t="shared" si="20"/>
        <v>0</v>
      </c>
      <c r="AC95" s="26">
        <f t="shared" si="21"/>
        <v>0</v>
      </c>
      <c r="AD95" s="24">
        <f t="shared" si="22"/>
        <v>0</v>
      </c>
      <c r="AE95" s="24">
        <f t="shared" si="23"/>
        <v>0</v>
      </c>
      <c r="AG95" s="195" t="str">
        <f t="shared" si="29"/>
        <v/>
      </c>
      <c r="AH95" s="26" t="str">
        <f t="shared" si="30"/>
        <v/>
      </c>
      <c r="AI95" s="24" t="str">
        <f t="shared" si="31"/>
        <v/>
      </c>
    </row>
    <row r="96" spans="1:35" ht="12.75" customHeight="1" x14ac:dyDescent="0.4">
      <c r="A96" s="219">
        <f t="shared" si="32"/>
        <v>84</v>
      </c>
      <c r="B96" s="46"/>
      <c r="C96" s="648"/>
      <c r="D96" s="649"/>
      <c r="E96" s="648"/>
      <c r="F96" s="649"/>
      <c r="G96" s="252"/>
      <c r="H96" s="332"/>
      <c r="I96" s="173">
        <f t="shared" si="24"/>
        <v>0</v>
      </c>
      <c r="J96" s="46"/>
      <c r="K96" s="174"/>
      <c r="L96" s="47"/>
      <c r="M96" s="22">
        <f t="shared" si="25"/>
        <v>0</v>
      </c>
      <c r="N96" s="42" t="str">
        <f t="shared" si="18"/>
        <v xml:space="preserve"> </v>
      </c>
      <c r="O96" s="43">
        <f t="shared" si="26"/>
        <v>0</v>
      </c>
      <c r="P96" s="45"/>
      <c r="Q96" s="45"/>
      <c r="R96" s="45"/>
      <c r="S96" s="172">
        <f t="shared" si="27"/>
        <v>0</v>
      </c>
      <c r="T96" s="183" t="str">
        <f t="shared" si="19"/>
        <v/>
      </c>
      <c r="U96" s="44" t="str">
        <f t="shared" si="28"/>
        <v/>
      </c>
      <c r="V96" s="548"/>
      <c r="W96" s="255"/>
      <c r="X96" s="435" t="s">
        <v>456</v>
      </c>
      <c r="Y96" s="255"/>
      <c r="Z96" s="194"/>
      <c r="AA96" s="1"/>
      <c r="AB96" s="195">
        <f t="shared" si="20"/>
        <v>0</v>
      </c>
      <c r="AC96" s="26">
        <f t="shared" si="21"/>
        <v>0</v>
      </c>
      <c r="AD96" s="24">
        <f t="shared" si="22"/>
        <v>0</v>
      </c>
      <c r="AE96" s="24">
        <f t="shared" si="23"/>
        <v>0</v>
      </c>
      <c r="AG96" s="195" t="str">
        <f t="shared" si="29"/>
        <v/>
      </c>
      <c r="AH96" s="26" t="str">
        <f t="shared" si="30"/>
        <v/>
      </c>
      <c r="AI96" s="24" t="str">
        <f t="shared" si="31"/>
        <v/>
      </c>
    </row>
    <row r="97" spans="1:35" ht="12.75" customHeight="1" x14ac:dyDescent="0.4">
      <c r="A97" s="219">
        <f t="shared" si="32"/>
        <v>85</v>
      </c>
      <c r="B97" s="46"/>
      <c r="C97" s="648"/>
      <c r="D97" s="649"/>
      <c r="E97" s="648"/>
      <c r="F97" s="649"/>
      <c r="G97" s="252"/>
      <c r="H97" s="332"/>
      <c r="I97" s="173">
        <f t="shared" si="24"/>
        <v>0</v>
      </c>
      <c r="J97" s="46"/>
      <c r="K97" s="174"/>
      <c r="L97" s="47"/>
      <c r="M97" s="22">
        <f t="shared" si="25"/>
        <v>0</v>
      </c>
      <c r="N97" s="42" t="str">
        <f t="shared" si="18"/>
        <v xml:space="preserve"> </v>
      </c>
      <c r="O97" s="43">
        <f t="shared" si="26"/>
        <v>0</v>
      </c>
      <c r="P97" s="45"/>
      <c r="Q97" s="45"/>
      <c r="R97" s="45"/>
      <c r="S97" s="172">
        <f t="shared" si="27"/>
        <v>0</v>
      </c>
      <c r="T97" s="183" t="str">
        <f t="shared" si="19"/>
        <v/>
      </c>
      <c r="U97" s="44" t="str">
        <f t="shared" si="28"/>
        <v/>
      </c>
      <c r="V97" s="548"/>
      <c r="W97" s="255"/>
      <c r="X97" s="435" t="s">
        <v>524</v>
      </c>
      <c r="Y97" s="255"/>
      <c r="Z97" s="194"/>
      <c r="AA97" s="1"/>
      <c r="AB97" s="195">
        <f t="shared" si="20"/>
        <v>0</v>
      </c>
      <c r="AC97" s="26">
        <f t="shared" si="21"/>
        <v>0</v>
      </c>
      <c r="AD97" s="24">
        <f t="shared" si="22"/>
        <v>0</v>
      </c>
      <c r="AE97" s="24">
        <f t="shared" si="23"/>
        <v>0</v>
      </c>
      <c r="AG97" s="195" t="str">
        <f t="shared" si="29"/>
        <v/>
      </c>
      <c r="AH97" s="26" t="str">
        <f t="shared" si="30"/>
        <v/>
      </c>
      <c r="AI97" s="24" t="str">
        <f t="shared" si="31"/>
        <v/>
      </c>
    </row>
    <row r="98" spans="1:35" ht="12.75" customHeight="1" x14ac:dyDescent="0.4">
      <c r="A98" s="219">
        <f t="shared" si="32"/>
        <v>86</v>
      </c>
      <c r="B98" s="46"/>
      <c r="C98" s="648"/>
      <c r="D98" s="649"/>
      <c r="E98" s="648"/>
      <c r="F98" s="649"/>
      <c r="G98" s="252"/>
      <c r="H98" s="332"/>
      <c r="I98" s="173">
        <f t="shared" si="24"/>
        <v>0</v>
      </c>
      <c r="J98" s="46"/>
      <c r="K98" s="174"/>
      <c r="L98" s="47"/>
      <c r="M98" s="22">
        <f t="shared" si="25"/>
        <v>0</v>
      </c>
      <c r="N98" s="42" t="str">
        <f t="shared" si="18"/>
        <v xml:space="preserve"> </v>
      </c>
      <c r="O98" s="43">
        <f t="shared" si="26"/>
        <v>0</v>
      </c>
      <c r="P98" s="45"/>
      <c r="Q98" s="45"/>
      <c r="R98" s="45"/>
      <c r="S98" s="172">
        <f t="shared" si="27"/>
        <v>0</v>
      </c>
      <c r="T98" s="183" t="str">
        <f t="shared" si="19"/>
        <v/>
      </c>
      <c r="U98" s="44" t="str">
        <f t="shared" si="28"/>
        <v/>
      </c>
      <c r="V98" s="548"/>
      <c r="W98" s="255"/>
      <c r="X98" s="435" t="s">
        <v>525</v>
      </c>
      <c r="Y98" s="255"/>
      <c r="Z98" s="194"/>
      <c r="AA98" s="1"/>
      <c r="AB98" s="195">
        <f t="shared" si="20"/>
        <v>0</v>
      </c>
      <c r="AC98" s="26">
        <f t="shared" si="21"/>
        <v>0</v>
      </c>
      <c r="AD98" s="24">
        <f t="shared" si="22"/>
        <v>0</v>
      </c>
      <c r="AE98" s="24">
        <f t="shared" si="23"/>
        <v>0</v>
      </c>
      <c r="AG98" s="195" t="str">
        <f t="shared" si="29"/>
        <v/>
      </c>
      <c r="AH98" s="26" t="str">
        <f t="shared" si="30"/>
        <v/>
      </c>
      <c r="AI98" s="24" t="str">
        <f t="shared" si="31"/>
        <v/>
      </c>
    </row>
    <row r="99" spans="1:35" ht="12.75" customHeight="1" x14ac:dyDescent="0.4">
      <c r="A99" s="219">
        <f t="shared" si="32"/>
        <v>87</v>
      </c>
      <c r="B99" s="46"/>
      <c r="C99" s="648"/>
      <c r="D99" s="649"/>
      <c r="E99" s="648"/>
      <c r="F99" s="649"/>
      <c r="G99" s="252"/>
      <c r="H99" s="332"/>
      <c r="I99" s="173">
        <f t="shared" si="24"/>
        <v>0</v>
      </c>
      <c r="J99" s="46"/>
      <c r="K99" s="174"/>
      <c r="L99" s="47"/>
      <c r="M99" s="22">
        <f t="shared" si="25"/>
        <v>0</v>
      </c>
      <c r="N99" s="42" t="str">
        <f t="shared" si="18"/>
        <v xml:space="preserve"> </v>
      </c>
      <c r="O99" s="43">
        <f t="shared" si="26"/>
        <v>0</v>
      </c>
      <c r="P99" s="45"/>
      <c r="Q99" s="45"/>
      <c r="R99" s="45"/>
      <c r="S99" s="172">
        <f t="shared" si="27"/>
        <v>0</v>
      </c>
      <c r="T99" s="183" t="str">
        <f t="shared" si="19"/>
        <v/>
      </c>
      <c r="U99" s="44" t="str">
        <f t="shared" si="28"/>
        <v/>
      </c>
      <c r="V99" s="548"/>
      <c r="W99" s="255"/>
      <c r="X99" s="435" t="s">
        <v>526</v>
      </c>
      <c r="Y99" s="255"/>
      <c r="Z99" s="194"/>
      <c r="AA99" s="1"/>
      <c r="AB99" s="195">
        <f t="shared" si="20"/>
        <v>0</v>
      </c>
      <c r="AC99" s="26">
        <f t="shared" si="21"/>
        <v>0</v>
      </c>
      <c r="AD99" s="24">
        <f t="shared" si="22"/>
        <v>0</v>
      </c>
      <c r="AE99" s="24">
        <f t="shared" si="23"/>
        <v>0</v>
      </c>
      <c r="AG99" s="195" t="str">
        <f t="shared" si="29"/>
        <v/>
      </c>
      <c r="AH99" s="26" t="str">
        <f t="shared" si="30"/>
        <v/>
      </c>
      <c r="AI99" s="24" t="str">
        <f t="shared" si="31"/>
        <v/>
      </c>
    </row>
    <row r="100" spans="1:35" ht="12.75" customHeight="1" x14ac:dyDescent="0.4">
      <c r="A100" s="219">
        <f t="shared" si="32"/>
        <v>88</v>
      </c>
      <c r="B100" s="46"/>
      <c r="C100" s="648"/>
      <c r="D100" s="649"/>
      <c r="E100" s="648"/>
      <c r="F100" s="649"/>
      <c r="G100" s="252"/>
      <c r="H100" s="332"/>
      <c r="I100" s="173">
        <f t="shared" si="24"/>
        <v>0</v>
      </c>
      <c r="J100" s="46"/>
      <c r="K100" s="174"/>
      <c r="L100" s="47"/>
      <c r="M100" s="22">
        <f t="shared" si="25"/>
        <v>0</v>
      </c>
      <c r="N100" s="42" t="str">
        <f t="shared" si="18"/>
        <v xml:space="preserve"> </v>
      </c>
      <c r="O100" s="43">
        <f t="shared" si="26"/>
        <v>0</v>
      </c>
      <c r="P100" s="45"/>
      <c r="Q100" s="45"/>
      <c r="R100" s="45"/>
      <c r="S100" s="172">
        <f t="shared" si="27"/>
        <v>0</v>
      </c>
      <c r="T100" s="183" t="str">
        <f t="shared" si="19"/>
        <v/>
      </c>
      <c r="U100" s="44" t="str">
        <f t="shared" si="28"/>
        <v/>
      </c>
      <c r="V100" s="548"/>
      <c r="W100" s="255"/>
      <c r="X100" s="435" t="s">
        <v>527</v>
      </c>
      <c r="Y100" s="255"/>
      <c r="Z100" s="194"/>
      <c r="AA100" s="1"/>
      <c r="AB100" s="195">
        <f t="shared" si="20"/>
        <v>0</v>
      </c>
      <c r="AC100" s="26">
        <f t="shared" si="21"/>
        <v>0</v>
      </c>
      <c r="AD100" s="24">
        <f t="shared" si="22"/>
        <v>0</v>
      </c>
      <c r="AE100" s="24">
        <f t="shared" si="23"/>
        <v>0</v>
      </c>
      <c r="AG100" s="195" t="str">
        <f t="shared" si="29"/>
        <v/>
      </c>
      <c r="AH100" s="26" t="str">
        <f t="shared" si="30"/>
        <v/>
      </c>
      <c r="AI100" s="24" t="str">
        <f t="shared" si="31"/>
        <v/>
      </c>
    </row>
    <row r="101" spans="1:35" ht="12.75" customHeight="1" x14ac:dyDescent="0.4">
      <c r="A101" s="219">
        <f t="shared" si="32"/>
        <v>89</v>
      </c>
      <c r="B101" s="46"/>
      <c r="C101" s="648"/>
      <c r="D101" s="649"/>
      <c r="E101" s="648"/>
      <c r="F101" s="649"/>
      <c r="G101" s="252"/>
      <c r="H101" s="332"/>
      <c r="I101" s="173">
        <f t="shared" si="24"/>
        <v>0</v>
      </c>
      <c r="J101" s="46"/>
      <c r="K101" s="174"/>
      <c r="L101" s="47"/>
      <c r="M101" s="22">
        <f t="shared" si="25"/>
        <v>0</v>
      </c>
      <c r="N101" s="42" t="str">
        <f t="shared" si="18"/>
        <v xml:space="preserve"> </v>
      </c>
      <c r="O101" s="43">
        <f t="shared" si="26"/>
        <v>0</v>
      </c>
      <c r="P101" s="45"/>
      <c r="Q101" s="45"/>
      <c r="R101" s="45"/>
      <c r="S101" s="172">
        <f t="shared" si="27"/>
        <v>0</v>
      </c>
      <c r="T101" s="183" t="str">
        <f t="shared" si="19"/>
        <v/>
      </c>
      <c r="U101" s="44" t="str">
        <f t="shared" si="28"/>
        <v/>
      </c>
      <c r="V101" s="548"/>
      <c r="W101" s="255"/>
      <c r="X101" s="435" t="s">
        <v>528</v>
      </c>
      <c r="Y101" s="255"/>
      <c r="Z101" s="194"/>
      <c r="AA101" s="1"/>
      <c r="AB101" s="195">
        <f t="shared" si="20"/>
        <v>0</v>
      </c>
      <c r="AC101" s="26">
        <f t="shared" si="21"/>
        <v>0</v>
      </c>
      <c r="AD101" s="24">
        <f t="shared" si="22"/>
        <v>0</v>
      </c>
      <c r="AE101" s="24">
        <f t="shared" si="23"/>
        <v>0</v>
      </c>
      <c r="AG101" s="195" t="str">
        <f t="shared" si="29"/>
        <v/>
      </c>
      <c r="AH101" s="26" t="str">
        <f t="shared" si="30"/>
        <v/>
      </c>
      <c r="AI101" s="24" t="str">
        <f t="shared" si="31"/>
        <v/>
      </c>
    </row>
    <row r="102" spans="1:35" ht="12.75" customHeight="1" x14ac:dyDescent="0.4">
      <c r="A102" s="219">
        <f t="shared" si="32"/>
        <v>90</v>
      </c>
      <c r="B102" s="46"/>
      <c r="C102" s="648"/>
      <c r="D102" s="649"/>
      <c r="E102" s="648"/>
      <c r="F102" s="649"/>
      <c r="G102" s="252"/>
      <c r="H102" s="332"/>
      <c r="I102" s="173">
        <f t="shared" si="24"/>
        <v>0</v>
      </c>
      <c r="J102" s="46"/>
      <c r="K102" s="174"/>
      <c r="L102" s="47"/>
      <c r="M102" s="22">
        <f t="shared" si="25"/>
        <v>0</v>
      </c>
      <c r="N102" s="42" t="str">
        <f t="shared" si="18"/>
        <v xml:space="preserve"> </v>
      </c>
      <c r="O102" s="43">
        <f t="shared" si="26"/>
        <v>0</v>
      </c>
      <c r="P102" s="45"/>
      <c r="Q102" s="45"/>
      <c r="R102" s="45"/>
      <c r="S102" s="172">
        <f t="shared" si="27"/>
        <v>0</v>
      </c>
      <c r="T102" s="183" t="str">
        <f t="shared" si="19"/>
        <v/>
      </c>
      <c r="U102" s="44" t="str">
        <f t="shared" si="28"/>
        <v/>
      </c>
      <c r="V102" s="548"/>
      <c r="W102" s="255"/>
      <c r="X102" s="435" t="s">
        <v>529</v>
      </c>
      <c r="Y102" s="255"/>
      <c r="Z102" s="194"/>
      <c r="AA102" s="1"/>
      <c r="AB102" s="195">
        <f t="shared" si="20"/>
        <v>0</v>
      </c>
      <c r="AC102" s="26">
        <f t="shared" si="21"/>
        <v>0</v>
      </c>
      <c r="AD102" s="24">
        <f t="shared" si="22"/>
        <v>0</v>
      </c>
      <c r="AE102" s="24">
        <f t="shared" si="23"/>
        <v>0</v>
      </c>
      <c r="AG102" s="195" t="str">
        <f t="shared" si="29"/>
        <v/>
      </c>
      <c r="AH102" s="26" t="str">
        <f t="shared" si="30"/>
        <v/>
      </c>
      <c r="AI102" s="24" t="str">
        <f t="shared" si="31"/>
        <v/>
      </c>
    </row>
    <row r="103" spans="1:35" ht="12" customHeight="1" x14ac:dyDescent="0.4">
      <c r="A103" s="219">
        <f t="shared" si="32"/>
        <v>91</v>
      </c>
      <c r="B103" s="46"/>
      <c r="C103" s="648"/>
      <c r="D103" s="649"/>
      <c r="E103" s="648"/>
      <c r="F103" s="649"/>
      <c r="G103" s="252"/>
      <c r="H103" s="332"/>
      <c r="I103" s="173">
        <f t="shared" si="24"/>
        <v>0</v>
      </c>
      <c r="J103" s="46"/>
      <c r="K103" s="174"/>
      <c r="L103" s="47"/>
      <c r="M103" s="22">
        <f t="shared" si="25"/>
        <v>0</v>
      </c>
      <c r="N103" s="42" t="str">
        <f t="shared" si="18"/>
        <v xml:space="preserve"> </v>
      </c>
      <c r="O103" s="43">
        <f t="shared" si="26"/>
        <v>0</v>
      </c>
      <c r="P103" s="45"/>
      <c r="Q103" s="45"/>
      <c r="R103" s="45"/>
      <c r="S103" s="172">
        <f t="shared" si="27"/>
        <v>0</v>
      </c>
      <c r="T103" s="183" t="str">
        <f t="shared" si="19"/>
        <v/>
      </c>
      <c r="U103" s="44" t="str">
        <f t="shared" si="28"/>
        <v/>
      </c>
      <c r="V103" s="548"/>
      <c r="W103" s="255"/>
      <c r="X103" s="435" t="s">
        <v>530</v>
      </c>
      <c r="Y103" s="255"/>
      <c r="Z103" s="194"/>
      <c r="AA103" s="1"/>
      <c r="AB103" s="195">
        <f t="shared" si="20"/>
        <v>0</v>
      </c>
      <c r="AC103" s="26">
        <f t="shared" si="21"/>
        <v>0</v>
      </c>
      <c r="AD103" s="24">
        <f t="shared" si="22"/>
        <v>0</v>
      </c>
      <c r="AE103" s="24">
        <f t="shared" si="23"/>
        <v>0</v>
      </c>
      <c r="AG103" s="195" t="str">
        <f t="shared" si="29"/>
        <v/>
      </c>
      <c r="AH103" s="26" t="str">
        <f t="shared" si="30"/>
        <v/>
      </c>
      <c r="AI103" s="24" t="str">
        <f t="shared" si="31"/>
        <v/>
      </c>
    </row>
    <row r="104" spans="1:35" ht="12.75" customHeight="1" x14ac:dyDescent="0.4">
      <c r="A104" s="219">
        <f t="shared" si="32"/>
        <v>92</v>
      </c>
      <c r="B104" s="46"/>
      <c r="C104" s="648"/>
      <c r="D104" s="649"/>
      <c r="E104" s="648"/>
      <c r="F104" s="649"/>
      <c r="G104" s="252"/>
      <c r="H104" s="332"/>
      <c r="I104" s="173">
        <f t="shared" si="24"/>
        <v>0</v>
      </c>
      <c r="J104" s="46"/>
      <c r="K104" s="174"/>
      <c r="L104" s="47"/>
      <c r="M104" s="22">
        <f t="shared" si="25"/>
        <v>0</v>
      </c>
      <c r="N104" s="42" t="str">
        <f t="shared" si="18"/>
        <v xml:space="preserve"> </v>
      </c>
      <c r="O104" s="43">
        <f t="shared" si="26"/>
        <v>0</v>
      </c>
      <c r="P104" s="45"/>
      <c r="Q104" s="45"/>
      <c r="R104" s="45"/>
      <c r="S104" s="172">
        <f t="shared" si="27"/>
        <v>0</v>
      </c>
      <c r="T104" s="183" t="str">
        <f t="shared" si="19"/>
        <v/>
      </c>
      <c r="U104" s="44" t="str">
        <f t="shared" si="28"/>
        <v/>
      </c>
      <c r="V104" s="548"/>
      <c r="W104" s="255"/>
      <c r="X104" s="435" t="s">
        <v>531</v>
      </c>
      <c r="Y104" s="255"/>
      <c r="Z104" s="194"/>
      <c r="AA104" s="1"/>
      <c r="AB104" s="195">
        <f t="shared" si="20"/>
        <v>0</v>
      </c>
      <c r="AC104" s="26">
        <f t="shared" si="21"/>
        <v>0</v>
      </c>
      <c r="AD104" s="24">
        <f t="shared" si="22"/>
        <v>0</v>
      </c>
      <c r="AE104" s="24">
        <f t="shared" si="23"/>
        <v>0</v>
      </c>
      <c r="AG104" s="195" t="str">
        <f t="shared" si="29"/>
        <v/>
      </c>
      <c r="AH104" s="26" t="str">
        <f t="shared" si="30"/>
        <v/>
      </c>
      <c r="AI104" s="24" t="str">
        <f t="shared" si="31"/>
        <v/>
      </c>
    </row>
    <row r="105" spans="1:35" ht="12.75" customHeight="1" x14ac:dyDescent="0.4">
      <c r="A105" s="219">
        <f t="shared" si="32"/>
        <v>93</v>
      </c>
      <c r="B105" s="46"/>
      <c r="C105" s="648"/>
      <c r="D105" s="649"/>
      <c r="E105" s="648"/>
      <c r="F105" s="649"/>
      <c r="G105" s="252"/>
      <c r="H105" s="332"/>
      <c r="I105" s="173">
        <f t="shared" si="24"/>
        <v>0</v>
      </c>
      <c r="J105" s="46"/>
      <c r="K105" s="174"/>
      <c r="L105" s="47"/>
      <c r="M105" s="22">
        <f t="shared" si="25"/>
        <v>0</v>
      </c>
      <c r="N105" s="42" t="str">
        <f t="shared" si="18"/>
        <v xml:space="preserve"> </v>
      </c>
      <c r="O105" s="43">
        <f t="shared" si="26"/>
        <v>0</v>
      </c>
      <c r="P105" s="45"/>
      <c r="Q105" s="45"/>
      <c r="R105" s="45"/>
      <c r="S105" s="172">
        <f t="shared" si="27"/>
        <v>0</v>
      </c>
      <c r="T105" s="183" t="str">
        <f t="shared" si="19"/>
        <v/>
      </c>
      <c r="U105" s="44" t="str">
        <f t="shared" si="28"/>
        <v/>
      </c>
      <c r="V105" s="548"/>
      <c r="W105" s="255"/>
      <c r="X105" s="435" t="s">
        <v>532</v>
      </c>
      <c r="Y105" s="255"/>
      <c r="Z105" s="194"/>
      <c r="AA105" s="1"/>
      <c r="AB105" s="195">
        <f t="shared" si="20"/>
        <v>0</v>
      </c>
      <c r="AC105" s="26">
        <f t="shared" si="21"/>
        <v>0</v>
      </c>
      <c r="AD105" s="24">
        <f t="shared" si="22"/>
        <v>0</v>
      </c>
      <c r="AE105" s="24">
        <f t="shared" si="23"/>
        <v>0</v>
      </c>
      <c r="AG105" s="195" t="str">
        <f t="shared" si="29"/>
        <v/>
      </c>
      <c r="AH105" s="26" t="str">
        <f t="shared" si="30"/>
        <v/>
      </c>
      <c r="AI105" s="24" t="str">
        <f t="shared" si="31"/>
        <v/>
      </c>
    </row>
    <row r="106" spans="1:35" ht="12.75" customHeight="1" x14ac:dyDescent="0.4">
      <c r="A106" s="219">
        <f t="shared" si="32"/>
        <v>94</v>
      </c>
      <c r="B106" s="46"/>
      <c r="C106" s="648"/>
      <c r="D106" s="649"/>
      <c r="E106" s="648"/>
      <c r="F106" s="649"/>
      <c r="G106" s="252"/>
      <c r="H106" s="332"/>
      <c r="I106" s="173">
        <f t="shared" si="24"/>
        <v>0</v>
      </c>
      <c r="J106" s="46"/>
      <c r="K106" s="174"/>
      <c r="L106" s="47"/>
      <c r="M106" s="22">
        <f t="shared" si="25"/>
        <v>0</v>
      </c>
      <c r="N106" s="42" t="str">
        <f t="shared" si="18"/>
        <v xml:space="preserve"> </v>
      </c>
      <c r="O106" s="43">
        <f t="shared" si="26"/>
        <v>0</v>
      </c>
      <c r="P106" s="45"/>
      <c r="Q106" s="45"/>
      <c r="R106" s="45"/>
      <c r="S106" s="172">
        <f t="shared" si="27"/>
        <v>0</v>
      </c>
      <c r="T106" s="183" t="str">
        <f t="shared" si="19"/>
        <v/>
      </c>
      <c r="U106" s="44" t="str">
        <f t="shared" si="28"/>
        <v/>
      </c>
      <c r="V106" s="548"/>
      <c r="W106" s="255"/>
      <c r="X106" s="435" t="s">
        <v>533</v>
      </c>
      <c r="Y106" s="255"/>
      <c r="Z106" s="194"/>
      <c r="AA106" s="1"/>
      <c r="AB106" s="195">
        <f t="shared" si="20"/>
        <v>0</v>
      </c>
      <c r="AC106" s="26">
        <f t="shared" si="21"/>
        <v>0</v>
      </c>
      <c r="AD106" s="24">
        <f t="shared" si="22"/>
        <v>0</v>
      </c>
      <c r="AE106" s="24">
        <f t="shared" si="23"/>
        <v>0</v>
      </c>
      <c r="AG106" s="195" t="str">
        <f t="shared" si="29"/>
        <v/>
      </c>
      <c r="AH106" s="26" t="str">
        <f t="shared" si="30"/>
        <v/>
      </c>
      <c r="AI106" s="24" t="str">
        <f t="shared" si="31"/>
        <v/>
      </c>
    </row>
    <row r="107" spans="1:35" ht="12.75" customHeight="1" x14ac:dyDescent="0.4">
      <c r="A107" s="219">
        <f t="shared" si="32"/>
        <v>95</v>
      </c>
      <c r="B107" s="46"/>
      <c r="C107" s="648"/>
      <c r="D107" s="649"/>
      <c r="E107" s="648"/>
      <c r="F107" s="649"/>
      <c r="G107" s="252"/>
      <c r="H107" s="332"/>
      <c r="I107" s="173">
        <f t="shared" si="24"/>
        <v>0</v>
      </c>
      <c r="J107" s="46"/>
      <c r="K107" s="174"/>
      <c r="L107" s="47"/>
      <c r="M107" s="22">
        <f t="shared" si="25"/>
        <v>0</v>
      </c>
      <c r="N107" s="42" t="str">
        <f t="shared" si="18"/>
        <v xml:space="preserve"> </v>
      </c>
      <c r="O107" s="43">
        <f t="shared" si="26"/>
        <v>0</v>
      </c>
      <c r="P107" s="45"/>
      <c r="Q107" s="45"/>
      <c r="R107" s="45"/>
      <c r="S107" s="172">
        <f t="shared" si="27"/>
        <v>0</v>
      </c>
      <c r="T107" s="183" t="str">
        <f t="shared" si="19"/>
        <v/>
      </c>
      <c r="U107" s="44" t="str">
        <f t="shared" si="28"/>
        <v/>
      </c>
      <c r="V107" s="548"/>
      <c r="W107" s="255"/>
      <c r="X107" s="255"/>
      <c r="Y107" s="255"/>
      <c r="Z107" s="194"/>
      <c r="AA107" s="1"/>
      <c r="AB107" s="195">
        <f t="shared" si="20"/>
        <v>0</v>
      </c>
      <c r="AC107" s="26">
        <f t="shared" si="21"/>
        <v>0</v>
      </c>
      <c r="AD107" s="24">
        <f t="shared" si="22"/>
        <v>0</v>
      </c>
      <c r="AE107" s="24">
        <f t="shared" si="23"/>
        <v>0</v>
      </c>
      <c r="AG107" s="195" t="str">
        <f t="shared" si="29"/>
        <v/>
      </c>
      <c r="AH107" s="26" t="str">
        <f t="shared" si="30"/>
        <v/>
      </c>
      <c r="AI107" s="24" t="str">
        <f t="shared" si="31"/>
        <v/>
      </c>
    </row>
    <row r="108" spans="1:35" ht="12.75" customHeight="1" x14ac:dyDescent="0.4">
      <c r="A108" s="219">
        <f t="shared" si="32"/>
        <v>96</v>
      </c>
      <c r="B108" s="46"/>
      <c r="C108" s="648"/>
      <c r="D108" s="649"/>
      <c r="E108" s="648"/>
      <c r="F108" s="649"/>
      <c r="G108" s="252"/>
      <c r="H108" s="332"/>
      <c r="I108" s="173">
        <f t="shared" si="24"/>
        <v>0</v>
      </c>
      <c r="J108" s="46"/>
      <c r="K108" s="174"/>
      <c r="L108" s="47"/>
      <c r="M108" s="22">
        <f t="shared" si="25"/>
        <v>0</v>
      </c>
      <c r="N108" s="42" t="str">
        <f t="shared" si="18"/>
        <v xml:space="preserve"> </v>
      </c>
      <c r="O108" s="43">
        <f t="shared" si="26"/>
        <v>0</v>
      </c>
      <c r="P108" s="45"/>
      <c r="Q108" s="45"/>
      <c r="R108" s="45"/>
      <c r="S108" s="172">
        <f t="shared" si="27"/>
        <v>0</v>
      </c>
      <c r="T108" s="183" t="str">
        <f t="shared" si="19"/>
        <v/>
      </c>
      <c r="U108" s="44" t="str">
        <f t="shared" si="28"/>
        <v/>
      </c>
      <c r="V108" s="548"/>
      <c r="W108" s="255"/>
      <c r="X108" s="255"/>
      <c r="Y108" s="255"/>
      <c r="Z108" s="194"/>
      <c r="AA108" s="1"/>
      <c r="AB108" s="195">
        <f t="shared" si="20"/>
        <v>0</v>
      </c>
      <c r="AC108" s="26">
        <f t="shared" si="21"/>
        <v>0</v>
      </c>
      <c r="AD108" s="24">
        <f t="shared" si="22"/>
        <v>0</v>
      </c>
      <c r="AE108" s="24">
        <f t="shared" si="23"/>
        <v>0</v>
      </c>
      <c r="AG108" s="195" t="str">
        <f t="shared" si="29"/>
        <v/>
      </c>
      <c r="AH108" s="26" t="str">
        <f t="shared" si="30"/>
        <v/>
      </c>
      <c r="AI108" s="24" t="str">
        <f t="shared" si="31"/>
        <v/>
      </c>
    </row>
    <row r="109" spans="1:35" ht="12.75" customHeight="1" x14ac:dyDescent="0.4">
      <c r="A109" s="219">
        <f t="shared" si="32"/>
        <v>97</v>
      </c>
      <c r="B109" s="46"/>
      <c r="C109" s="648"/>
      <c r="D109" s="649"/>
      <c r="E109" s="648"/>
      <c r="F109" s="649"/>
      <c r="G109" s="252"/>
      <c r="H109" s="332"/>
      <c r="I109" s="173">
        <f t="shared" si="24"/>
        <v>0</v>
      </c>
      <c r="J109" s="46"/>
      <c r="K109" s="174"/>
      <c r="L109" s="47"/>
      <c r="M109" s="22">
        <f t="shared" si="25"/>
        <v>0</v>
      </c>
      <c r="N109" s="42" t="str">
        <f t="shared" si="18"/>
        <v xml:space="preserve"> </v>
      </c>
      <c r="O109" s="43">
        <f t="shared" si="26"/>
        <v>0</v>
      </c>
      <c r="P109" s="45"/>
      <c r="Q109" s="45"/>
      <c r="R109" s="45"/>
      <c r="S109" s="172">
        <f t="shared" si="27"/>
        <v>0</v>
      </c>
      <c r="T109" s="183" t="str">
        <f t="shared" si="19"/>
        <v/>
      </c>
      <c r="U109" s="44" t="str">
        <f t="shared" si="28"/>
        <v/>
      </c>
      <c r="V109" s="548"/>
      <c r="W109" s="255"/>
      <c r="X109" s="255"/>
      <c r="Y109" s="255"/>
      <c r="Z109" s="194"/>
      <c r="AA109" s="1"/>
      <c r="AB109" s="195">
        <f t="shared" si="20"/>
        <v>0</v>
      </c>
      <c r="AC109" s="26">
        <f t="shared" si="21"/>
        <v>0</v>
      </c>
      <c r="AD109" s="24">
        <f t="shared" si="22"/>
        <v>0</v>
      </c>
      <c r="AE109" s="24">
        <f t="shared" si="23"/>
        <v>0</v>
      </c>
      <c r="AG109" s="195" t="str">
        <f t="shared" si="29"/>
        <v/>
      </c>
      <c r="AH109" s="26" t="str">
        <f t="shared" si="30"/>
        <v/>
      </c>
      <c r="AI109" s="24" t="str">
        <f t="shared" si="31"/>
        <v/>
      </c>
    </row>
    <row r="110" spans="1:35" ht="12.75" customHeight="1" x14ac:dyDescent="0.4">
      <c r="A110" s="219">
        <f t="shared" si="32"/>
        <v>98</v>
      </c>
      <c r="B110" s="46"/>
      <c r="C110" s="648"/>
      <c r="D110" s="649"/>
      <c r="E110" s="648"/>
      <c r="F110" s="649"/>
      <c r="G110" s="252"/>
      <c r="H110" s="332"/>
      <c r="I110" s="173">
        <f t="shared" si="24"/>
        <v>0</v>
      </c>
      <c r="J110" s="46"/>
      <c r="K110" s="174"/>
      <c r="L110" s="47"/>
      <c r="M110" s="22">
        <f t="shared" si="25"/>
        <v>0</v>
      </c>
      <c r="N110" s="42" t="str">
        <f t="shared" si="18"/>
        <v xml:space="preserve"> </v>
      </c>
      <c r="O110" s="43">
        <f t="shared" si="26"/>
        <v>0</v>
      </c>
      <c r="P110" s="45"/>
      <c r="Q110" s="45"/>
      <c r="R110" s="45"/>
      <c r="S110" s="172">
        <f t="shared" si="27"/>
        <v>0</v>
      </c>
      <c r="T110" s="183" t="str">
        <f t="shared" si="19"/>
        <v/>
      </c>
      <c r="U110" s="44" t="str">
        <f t="shared" si="28"/>
        <v/>
      </c>
      <c r="V110" s="548"/>
      <c r="W110" s="255"/>
      <c r="X110" s="255"/>
      <c r="Y110" s="255"/>
      <c r="Z110" s="194"/>
      <c r="AA110" s="1"/>
      <c r="AB110" s="195">
        <f t="shared" si="20"/>
        <v>0</v>
      </c>
      <c r="AC110" s="26">
        <f t="shared" si="21"/>
        <v>0</v>
      </c>
      <c r="AD110" s="24">
        <f t="shared" si="22"/>
        <v>0</v>
      </c>
      <c r="AE110" s="24">
        <f t="shared" si="23"/>
        <v>0</v>
      </c>
      <c r="AG110" s="195" t="str">
        <f t="shared" si="29"/>
        <v/>
      </c>
      <c r="AH110" s="26" t="str">
        <f t="shared" si="30"/>
        <v/>
      </c>
      <c r="AI110" s="24" t="str">
        <f t="shared" si="31"/>
        <v/>
      </c>
    </row>
    <row r="111" spans="1:35" ht="12.75" customHeight="1" x14ac:dyDescent="0.4">
      <c r="A111" s="219">
        <f t="shared" si="32"/>
        <v>99</v>
      </c>
      <c r="B111" s="46"/>
      <c r="C111" s="648"/>
      <c r="D111" s="649"/>
      <c r="E111" s="648"/>
      <c r="F111" s="649"/>
      <c r="G111" s="252"/>
      <c r="H111" s="332"/>
      <c r="I111" s="173">
        <f t="shared" si="24"/>
        <v>0</v>
      </c>
      <c r="J111" s="46"/>
      <c r="K111" s="174"/>
      <c r="L111" s="47"/>
      <c r="M111" s="22">
        <f t="shared" si="25"/>
        <v>0</v>
      </c>
      <c r="N111" s="42" t="str">
        <f t="shared" si="18"/>
        <v xml:space="preserve"> </v>
      </c>
      <c r="O111" s="43">
        <f t="shared" si="26"/>
        <v>0</v>
      </c>
      <c r="P111" s="45"/>
      <c r="Q111" s="45"/>
      <c r="R111" s="45"/>
      <c r="S111" s="172">
        <f t="shared" si="27"/>
        <v>0</v>
      </c>
      <c r="T111" s="183" t="str">
        <f t="shared" si="19"/>
        <v/>
      </c>
      <c r="U111" s="44" t="str">
        <f t="shared" si="28"/>
        <v/>
      </c>
      <c r="V111" s="548"/>
      <c r="W111" s="255"/>
      <c r="X111" s="255"/>
      <c r="Y111" s="255"/>
      <c r="Z111" s="194"/>
      <c r="AA111" s="1"/>
      <c r="AB111" s="195">
        <f t="shared" si="20"/>
        <v>0</v>
      </c>
      <c r="AC111" s="26">
        <f t="shared" si="21"/>
        <v>0</v>
      </c>
      <c r="AD111" s="24">
        <f t="shared" si="22"/>
        <v>0</v>
      </c>
      <c r="AE111" s="24">
        <f t="shared" si="23"/>
        <v>0</v>
      </c>
      <c r="AG111" s="195" t="str">
        <f t="shared" si="29"/>
        <v/>
      </c>
      <c r="AH111" s="26" t="str">
        <f t="shared" si="30"/>
        <v/>
      </c>
      <c r="AI111" s="24" t="str">
        <f t="shared" si="31"/>
        <v/>
      </c>
    </row>
    <row r="112" spans="1:35" ht="12.75" customHeight="1" x14ac:dyDescent="0.4">
      <c r="A112" s="219">
        <f t="shared" si="32"/>
        <v>100</v>
      </c>
      <c r="B112" s="46"/>
      <c r="C112" s="648"/>
      <c r="D112" s="649"/>
      <c r="E112" s="648"/>
      <c r="F112" s="649"/>
      <c r="G112" s="252"/>
      <c r="H112" s="332"/>
      <c r="I112" s="173">
        <f t="shared" si="24"/>
        <v>0</v>
      </c>
      <c r="J112" s="46"/>
      <c r="K112" s="174"/>
      <c r="L112" s="47"/>
      <c r="M112" s="22">
        <f t="shared" si="25"/>
        <v>0</v>
      </c>
      <c r="N112" s="42" t="str">
        <f t="shared" si="18"/>
        <v xml:space="preserve"> </v>
      </c>
      <c r="O112" s="43">
        <f t="shared" si="26"/>
        <v>0</v>
      </c>
      <c r="P112" s="45"/>
      <c r="Q112" s="45"/>
      <c r="R112" s="45"/>
      <c r="S112" s="172">
        <f t="shared" si="27"/>
        <v>0</v>
      </c>
      <c r="T112" s="183" t="str">
        <f t="shared" si="19"/>
        <v/>
      </c>
      <c r="U112" s="44" t="str">
        <f t="shared" si="28"/>
        <v/>
      </c>
      <c r="V112" s="548"/>
      <c r="W112" s="255"/>
      <c r="X112" s="255"/>
      <c r="Y112" s="255"/>
      <c r="Z112" s="194"/>
      <c r="AA112" s="1"/>
      <c r="AB112" s="195">
        <f t="shared" si="20"/>
        <v>0</v>
      </c>
      <c r="AC112" s="26">
        <f t="shared" si="21"/>
        <v>0</v>
      </c>
      <c r="AD112" s="24">
        <f t="shared" si="22"/>
        <v>0</v>
      </c>
      <c r="AE112" s="24">
        <f t="shared" si="23"/>
        <v>0</v>
      </c>
      <c r="AG112" s="195" t="str">
        <f t="shared" si="29"/>
        <v/>
      </c>
      <c r="AH112" s="26" t="str">
        <f t="shared" si="30"/>
        <v/>
      </c>
      <c r="AI112" s="24" t="str">
        <f t="shared" si="31"/>
        <v/>
      </c>
    </row>
    <row r="113" spans="1:35" ht="12.75" customHeight="1" x14ac:dyDescent="0.4">
      <c r="A113" s="219">
        <f t="shared" si="32"/>
        <v>101</v>
      </c>
      <c r="B113" s="46"/>
      <c r="C113" s="648"/>
      <c r="D113" s="649"/>
      <c r="E113" s="648"/>
      <c r="F113" s="649"/>
      <c r="G113" s="252"/>
      <c r="H113" s="332"/>
      <c r="I113" s="173">
        <f t="shared" si="24"/>
        <v>0</v>
      </c>
      <c r="J113" s="46"/>
      <c r="K113" s="174"/>
      <c r="L113" s="47"/>
      <c r="M113" s="22">
        <f t="shared" si="25"/>
        <v>0</v>
      </c>
      <c r="N113" s="42" t="str">
        <f t="shared" si="18"/>
        <v xml:space="preserve"> </v>
      </c>
      <c r="O113" s="43">
        <f t="shared" si="26"/>
        <v>0</v>
      </c>
      <c r="P113" s="45"/>
      <c r="Q113" s="45"/>
      <c r="R113" s="45"/>
      <c r="S113" s="172">
        <f t="shared" si="27"/>
        <v>0</v>
      </c>
      <c r="T113" s="183" t="str">
        <f t="shared" si="19"/>
        <v/>
      </c>
      <c r="U113" s="44" t="str">
        <f t="shared" si="28"/>
        <v/>
      </c>
      <c r="V113" s="548"/>
      <c r="W113" s="255"/>
      <c r="X113" s="255"/>
      <c r="Y113" s="255"/>
      <c r="Z113" s="194"/>
      <c r="AA113" s="1"/>
      <c r="AB113" s="195">
        <f t="shared" si="20"/>
        <v>0</v>
      </c>
      <c r="AC113" s="26">
        <f t="shared" si="21"/>
        <v>0</v>
      </c>
      <c r="AD113" s="24">
        <f t="shared" si="22"/>
        <v>0</v>
      </c>
      <c r="AE113" s="24">
        <f t="shared" si="23"/>
        <v>0</v>
      </c>
      <c r="AG113" s="195" t="str">
        <f t="shared" si="29"/>
        <v/>
      </c>
      <c r="AH113" s="26" t="str">
        <f t="shared" si="30"/>
        <v/>
      </c>
      <c r="AI113" s="24" t="str">
        <f t="shared" si="31"/>
        <v/>
      </c>
    </row>
    <row r="114" spans="1:35" ht="12.75" customHeight="1" x14ac:dyDescent="0.4">
      <c r="A114" s="219">
        <f t="shared" si="32"/>
        <v>102</v>
      </c>
      <c r="B114" s="46"/>
      <c r="C114" s="648"/>
      <c r="D114" s="649"/>
      <c r="E114" s="648"/>
      <c r="F114" s="649"/>
      <c r="G114" s="252"/>
      <c r="H114" s="332"/>
      <c r="I114" s="173">
        <f t="shared" si="24"/>
        <v>0</v>
      </c>
      <c r="J114" s="46"/>
      <c r="K114" s="174"/>
      <c r="L114" s="47"/>
      <c r="M114" s="22">
        <f t="shared" si="25"/>
        <v>0</v>
      </c>
      <c r="N114" s="42" t="str">
        <f t="shared" si="18"/>
        <v xml:space="preserve"> </v>
      </c>
      <c r="O114" s="43">
        <f t="shared" si="26"/>
        <v>0</v>
      </c>
      <c r="P114" s="45"/>
      <c r="Q114" s="45"/>
      <c r="R114" s="45"/>
      <c r="S114" s="172">
        <f t="shared" si="27"/>
        <v>0</v>
      </c>
      <c r="T114" s="183" t="str">
        <f t="shared" si="19"/>
        <v/>
      </c>
      <c r="U114" s="44" t="str">
        <f t="shared" si="28"/>
        <v/>
      </c>
      <c r="V114" s="548"/>
      <c r="W114" s="255"/>
      <c r="X114" s="255"/>
      <c r="Y114" s="255"/>
      <c r="Z114" s="194"/>
      <c r="AA114" s="1"/>
      <c r="AB114" s="195">
        <f t="shared" si="20"/>
        <v>0</v>
      </c>
      <c r="AC114" s="26">
        <f t="shared" si="21"/>
        <v>0</v>
      </c>
      <c r="AD114" s="24">
        <f t="shared" si="22"/>
        <v>0</v>
      </c>
      <c r="AE114" s="24">
        <f t="shared" si="23"/>
        <v>0</v>
      </c>
      <c r="AG114" s="195" t="str">
        <f t="shared" si="29"/>
        <v/>
      </c>
      <c r="AH114" s="26" t="str">
        <f t="shared" si="30"/>
        <v/>
      </c>
      <c r="AI114" s="24" t="str">
        <f t="shared" si="31"/>
        <v/>
      </c>
    </row>
    <row r="115" spans="1:35" ht="12.75" customHeight="1" x14ac:dyDescent="0.4">
      <c r="A115" s="219">
        <f t="shared" si="32"/>
        <v>103</v>
      </c>
      <c r="B115" s="46"/>
      <c r="C115" s="648"/>
      <c r="D115" s="649"/>
      <c r="E115" s="648"/>
      <c r="F115" s="649"/>
      <c r="G115" s="252"/>
      <c r="H115" s="332"/>
      <c r="I115" s="173">
        <f t="shared" si="24"/>
        <v>0</v>
      </c>
      <c r="J115" s="46"/>
      <c r="K115" s="174"/>
      <c r="L115" s="47"/>
      <c r="M115" s="22">
        <f t="shared" si="25"/>
        <v>0</v>
      </c>
      <c r="N115" s="42" t="str">
        <f t="shared" si="18"/>
        <v xml:space="preserve"> </v>
      </c>
      <c r="O115" s="43">
        <f t="shared" si="26"/>
        <v>0</v>
      </c>
      <c r="P115" s="45"/>
      <c r="Q115" s="45"/>
      <c r="R115" s="45"/>
      <c r="S115" s="172">
        <f t="shared" si="27"/>
        <v>0</v>
      </c>
      <c r="T115" s="183" t="str">
        <f t="shared" si="19"/>
        <v/>
      </c>
      <c r="U115" s="44" t="str">
        <f t="shared" si="28"/>
        <v/>
      </c>
      <c r="V115" s="548"/>
      <c r="W115" s="255"/>
      <c r="X115" s="255"/>
      <c r="Y115" s="255"/>
      <c r="Z115" s="194"/>
      <c r="AA115" s="1"/>
      <c r="AB115" s="195">
        <f t="shared" si="20"/>
        <v>0</v>
      </c>
      <c r="AC115" s="26">
        <f t="shared" si="21"/>
        <v>0</v>
      </c>
      <c r="AD115" s="24">
        <f t="shared" si="22"/>
        <v>0</v>
      </c>
      <c r="AE115" s="24">
        <f t="shared" si="23"/>
        <v>0</v>
      </c>
      <c r="AG115" s="195" t="str">
        <f t="shared" si="29"/>
        <v/>
      </c>
      <c r="AH115" s="26" t="str">
        <f t="shared" si="30"/>
        <v/>
      </c>
      <c r="AI115" s="24" t="str">
        <f t="shared" si="31"/>
        <v/>
      </c>
    </row>
    <row r="116" spans="1:35" ht="12.75" customHeight="1" x14ac:dyDescent="0.4">
      <c r="A116" s="219">
        <f t="shared" si="32"/>
        <v>104</v>
      </c>
      <c r="B116" s="46"/>
      <c r="C116" s="648"/>
      <c r="D116" s="649"/>
      <c r="E116" s="648"/>
      <c r="F116" s="649"/>
      <c r="G116" s="252"/>
      <c r="H116" s="332"/>
      <c r="I116" s="173">
        <f t="shared" si="24"/>
        <v>0</v>
      </c>
      <c r="J116" s="46"/>
      <c r="K116" s="174"/>
      <c r="L116" s="47"/>
      <c r="M116" s="22">
        <f t="shared" si="25"/>
        <v>0</v>
      </c>
      <c r="N116" s="42" t="str">
        <f t="shared" si="18"/>
        <v xml:space="preserve"> </v>
      </c>
      <c r="O116" s="43">
        <f t="shared" si="26"/>
        <v>0</v>
      </c>
      <c r="P116" s="45"/>
      <c r="Q116" s="45"/>
      <c r="R116" s="45"/>
      <c r="S116" s="172">
        <f t="shared" si="27"/>
        <v>0</v>
      </c>
      <c r="T116" s="183" t="str">
        <f t="shared" si="19"/>
        <v/>
      </c>
      <c r="U116" s="44" t="str">
        <f t="shared" si="28"/>
        <v/>
      </c>
      <c r="V116" s="548"/>
      <c r="W116" s="255"/>
      <c r="X116" s="255"/>
      <c r="Y116" s="255"/>
      <c r="Z116" s="194"/>
      <c r="AA116" s="1"/>
      <c r="AB116" s="195">
        <f t="shared" si="20"/>
        <v>0</v>
      </c>
      <c r="AC116" s="26">
        <f t="shared" si="21"/>
        <v>0</v>
      </c>
      <c r="AD116" s="24">
        <f t="shared" si="22"/>
        <v>0</v>
      </c>
      <c r="AE116" s="24">
        <f t="shared" si="23"/>
        <v>0</v>
      </c>
      <c r="AG116" s="195" t="str">
        <f t="shared" si="29"/>
        <v/>
      </c>
      <c r="AH116" s="26" t="str">
        <f t="shared" si="30"/>
        <v/>
      </c>
      <c r="AI116" s="24" t="str">
        <f t="shared" si="31"/>
        <v/>
      </c>
    </row>
    <row r="117" spans="1:35" ht="12.75" customHeight="1" x14ac:dyDescent="0.4">
      <c r="A117" s="219">
        <f t="shared" si="32"/>
        <v>105</v>
      </c>
      <c r="B117" s="46"/>
      <c r="C117" s="648"/>
      <c r="D117" s="649"/>
      <c r="E117" s="648"/>
      <c r="F117" s="649"/>
      <c r="G117" s="252"/>
      <c r="H117" s="332"/>
      <c r="I117" s="173">
        <f t="shared" si="24"/>
        <v>0</v>
      </c>
      <c r="J117" s="46"/>
      <c r="K117" s="174"/>
      <c r="L117" s="47"/>
      <c r="M117" s="22">
        <f t="shared" si="25"/>
        <v>0</v>
      </c>
      <c r="N117" s="42" t="str">
        <f t="shared" si="18"/>
        <v xml:space="preserve"> </v>
      </c>
      <c r="O117" s="43">
        <f t="shared" si="26"/>
        <v>0</v>
      </c>
      <c r="P117" s="45"/>
      <c r="Q117" s="45"/>
      <c r="R117" s="45"/>
      <c r="S117" s="172">
        <f t="shared" si="27"/>
        <v>0</v>
      </c>
      <c r="T117" s="183" t="str">
        <f t="shared" si="19"/>
        <v/>
      </c>
      <c r="U117" s="44" t="str">
        <f t="shared" si="28"/>
        <v/>
      </c>
      <c r="V117" s="548"/>
      <c r="W117" s="255"/>
      <c r="X117" s="255"/>
      <c r="Y117" s="255"/>
      <c r="Z117" s="194"/>
      <c r="AA117" s="1"/>
      <c r="AB117" s="195">
        <f t="shared" si="20"/>
        <v>0</v>
      </c>
      <c r="AC117" s="26">
        <f t="shared" si="21"/>
        <v>0</v>
      </c>
      <c r="AD117" s="24">
        <f t="shared" si="22"/>
        <v>0</v>
      </c>
      <c r="AE117" s="24">
        <f t="shared" si="23"/>
        <v>0</v>
      </c>
      <c r="AG117" s="195" t="str">
        <f t="shared" si="29"/>
        <v/>
      </c>
      <c r="AH117" s="26" t="str">
        <f t="shared" si="30"/>
        <v/>
      </c>
      <c r="AI117" s="24" t="str">
        <f t="shared" si="31"/>
        <v/>
      </c>
    </row>
    <row r="118" spans="1:35" ht="12.75" customHeight="1" x14ac:dyDescent="0.4">
      <c r="A118" s="219">
        <f t="shared" si="32"/>
        <v>106</v>
      </c>
      <c r="B118" s="46"/>
      <c r="C118" s="648"/>
      <c r="D118" s="649"/>
      <c r="E118" s="648"/>
      <c r="F118" s="649"/>
      <c r="G118" s="252"/>
      <c r="H118" s="332"/>
      <c r="I118" s="173">
        <f t="shared" si="24"/>
        <v>0</v>
      </c>
      <c r="J118" s="46"/>
      <c r="K118" s="174"/>
      <c r="L118" s="47"/>
      <c r="M118" s="22">
        <f t="shared" si="25"/>
        <v>0</v>
      </c>
      <c r="N118" s="42" t="str">
        <f t="shared" si="18"/>
        <v xml:space="preserve"> </v>
      </c>
      <c r="O118" s="43">
        <f t="shared" si="26"/>
        <v>0</v>
      </c>
      <c r="P118" s="45"/>
      <c r="Q118" s="45"/>
      <c r="R118" s="45"/>
      <c r="S118" s="172">
        <f t="shared" si="27"/>
        <v>0</v>
      </c>
      <c r="T118" s="183" t="str">
        <f t="shared" si="19"/>
        <v/>
      </c>
      <c r="U118" s="44" t="str">
        <f t="shared" si="28"/>
        <v/>
      </c>
      <c r="V118" s="548"/>
      <c r="W118" s="255"/>
      <c r="X118" s="255"/>
      <c r="Y118" s="255"/>
      <c r="Z118" s="194"/>
      <c r="AA118" s="1"/>
      <c r="AB118" s="195">
        <f t="shared" si="20"/>
        <v>0</v>
      </c>
      <c r="AC118" s="26">
        <f t="shared" si="21"/>
        <v>0</v>
      </c>
      <c r="AD118" s="24">
        <f t="shared" si="22"/>
        <v>0</v>
      </c>
      <c r="AE118" s="24">
        <f t="shared" si="23"/>
        <v>0</v>
      </c>
      <c r="AG118" s="195" t="str">
        <f t="shared" si="29"/>
        <v/>
      </c>
      <c r="AH118" s="26" t="str">
        <f t="shared" si="30"/>
        <v/>
      </c>
      <c r="AI118" s="24" t="str">
        <f t="shared" si="31"/>
        <v/>
      </c>
    </row>
    <row r="119" spans="1:35" ht="12.75" customHeight="1" x14ac:dyDescent="0.4">
      <c r="A119" s="219">
        <f t="shared" si="32"/>
        <v>107</v>
      </c>
      <c r="B119" s="46"/>
      <c r="C119" s="648"/>
      <c r="D119" s="649"/>
      <c r="E119" s="648"/>
      <c r="F119" s="649"/>
      <c r="G119" s="252"/>
      <c r="H119" s="332"/>
      <c r="I119" s="173">
        <f t="shared" si="24"/>
        <v>0</v>
      </c>
      <c r="J119" s="46"/>
      <c r="K119" s="174"/>
      <c r="L119" s="47"/>
      <c r="M119" s="22">
        <f t="shared" si="25"/>
        <v>0</v>
      </c>
      <c r="N119" s="42" t="str">
        <f t="shared" si="18"/>
        <v xml:space="preserve"> </v>
      </c>
      <c r="O119" s="43">
        <f t="shared" si="26"/>
        <v>0</v>
      </c>
      <c r="P119" s="45"/>
      <c r="Q119" s="45"/>
      <c r="R119" s="45"/>
      <c r="S119" s="172">
        <f t="shared" si="27"/>
        <v>0</v>
      </c>
      <c r="T119" s="183" t="str">
        <f t="shared" si="19"/>
        <v/>
      </c>
      <c r="U119" s="44" t="str">
        <f t="shared" si="28"/>
        <v/>
      </c>
      <c r="V119" s="548"/>
      <c r="W119" s="255"/>
      <c r="X119" s="255"/>
      <c r="Y119" s="255"/>
      <c r="Z119" s="194"/>
      <c r="AA119" s="1"/>
      <c r="AB119" s="195">
        <f t="shared" si="20"/>
        <v>0</v>
      </c>
      <c r="AC119" s="26">
        <f t="shared" si="21"/>
        <v>0</v>
      </c>
      <c r="AD119" s="24">
        <f t="shared" si="22"/>
        <v>0</v>
      </c>
      <c r="AE119" s="24">
        <f t="shared" si="23"/>
        <v>0</v>
      </c>
      <c r="AG119" s="195" t="str">
        <f t="shared" si="29"/>
        <v/>
      </c>
      <c r="AH119" s="26" t="str">
        <f t="shared" si="30"/>
        <v/>
      </c>
      <c r="AI119" s="24" t="str">
        <f t="shared" si="31"/>
        <v/>
      </c>
    </row>
    <row r="120" spans="1:35" ht="12.75" customHeight="1" x14ac:dyDescent="0.4">
      <c r="A120" s="219">
        <f t="shared" si="32"/>
        <v>108</v>
      </c>
      <c r="B120" s="46"/>
      <c r="C120" s="648"/>
      <c r="D120" s="649"/>
      <c r="E120" s="648"/>
      <c r="F120" s="649"/>
      <c r="G120" s="252"/>
      <c r="H120" s="332"/>
      <c r="I120" s="173">
        <f t="shared" si="24"/>
        <v>0</v>
      </c>
      <c r="J120" s="46"/>
      <c r="K120" s="174"/>
      <c r="L120" s="47"/>
      <c r="M120" s="22">
        <f t="shared" si="25"/>
        <v>0</v>
      </c>
      <c r="N120" s="42" t="str">
        <f t="shared" si="18"/>
        <v xml:space="preserve"> </v>
      </c>
      <c r="O120" s="43">
        <f t="shared" si="26"/>
        <v>0</v>
      </c>
      <c r="P120" s="45"/>
      <c r="Q120" s="45"/>
      <c r="R120" s="45"/>
      <c r="S120" s="172">
        <f t="shared" si="27"/>
        <v>0</v>
      </c>
      <c r="T120" s="183" t="str">
        <f t="shared" si="19"/>
        <v/>
      </c>
      <c r="U120" s="44" t="str">
        <f t="shared" si="28"/>
        <v/>
      </c>
      <c r="V120" s="548"/>
      <c r="W120" s="255"/>
      <c r="X120" s="255"/>
      <c r="Y120" s="255"/>
      <c r="Z120" s="194"/>
      <c r="AA120" s="1"/>
      <c r="AB120" s="195">
        <f t="shared" si="20"/>
        <v>0</v>
      </c>
      <c r="AC120" s="26">
        <f t="shared" si="21"/>
        <v>0</v>
      </c>
      <c r="AD120" s="24">
        <f t="shared" si="22"/>
        <v>0</v>
      </c>
      <c r="AE120" s="24">
        <f t="shared" si="23"/>
        <v>0</v>
      </c>
      <c r="AG120" s="195" t="str">
        <f t="shared" si="29"/>
        <v/>
      </c>
      <c r="AH120" s="26" t="str">
        <f t="shared" si="30"/>
        <v/>
      </c>
      <c r="AI120" s="24" t="str">
        <f t="shared" si="31"/>
        <v/>
      </c>
    </row>
    <row r="121" spans="1:35" ht="12.75" customHeight="1" x14ac:dyDescent="0.4">
      <c r="A121" s="219">
        <f t="shared" si="32"/>
        <v>109</v>
      </c>
      <c r="B121" s="46"/>
      <c r="C121" s="648"/>
      <c r="D121" s="649"/>
      <c r="E121" s="648"/>
      <c r="F121" s="649"/>
      <c r="G121" s="252"/>
      <c r="H121" s="332"/>
      <c r="I121" s="173">
        <f t="shared" si="24"/>
        <v>0</v>
      </c>
      <c r="J121" s="46"/>
      <c r="K121" s="174"/>
      <c r="L121" s="47"/>
      <c r="M121" s="22">
        <f t="shared" si="25"/>
        <v>0</v>
      </c>
      <c r="N121" s="42" t="str">
        <f t="shared" si="18"/>
        <v xml:space="preserve"> </v>
      </c>
      <c r="O121" s="43">
        <f t="shared" si="26"/>
        <v>0</v>
      </c>
      <c r="P121" s="45"/>
      <c r="Q121" s="45"/>
      <c r="R121" s="45"/>
      <c r="S121" s="172">
        <f t="shared" si="27"/>
        <v>0</v>
      </c>
      <c r="T121" s="183" t="str">
        <f t="shared" si="19"/>
        <v/>
      </c>
      <c r="U121" s="44" t="str">
        <f t="shared" si="28"/>
        <v/>
      </c>
      <c r="V121" s="548"/>
      <c r="W121" s="255"/>
      <c r="X121" s="255"/>
      <c r="Y121" s="255"/>
      <c r="Z121" s="194"/>
      <c r="AA121" s="1"/>
      <c r="AB121" s="195">
        <f t="shared" si="20"/>
        <v>0</v>
      </c>
      <c r="AC121" s="26">
        <f t="shared" si="21"/>
        <v>0</v>
      </c>
      <c r="AD121" s="24">
        <f t="shared" si="22"/>
        <v>0</v>
      </c>
      <c r="AE121" s="24">
        <f t="shared" si="23"/>
        <v>0</v>
      </c>
      <c r="AG121" s="195" t="str">
        <f t="shared" si="29"/>
        <v/>
      </c>
      <c r="AH121" s="26" t="str">
        <f t="shared" si="30"/>
        <v/>
      </c>
      <c r="AI121" s="24" t="str">
        <f t="shared" si="31"/>
        <v/>
      </c>
    </row>
    <row r="122" spans="1:35" ht="12.75" customHeight="1" x14ac:dyDescent="0.4">
      <c r="A122" s="219">
        <f t="shared" si="32"/>
        <v>110</v>
      </c>
      <c r="B122" s="46"/>
      <c r="C122" s="648"/>
      <c r="D122" s="649"/>
      <c r="E122" s="648"/>
      <c r="F122" s="649"/>
      <c r="G122" s="252"/>
      <c r="H122" s="332"/>
      <c r="I122" s="173">
        <f t="shared" si="24"/>
        <v>0</v>
      </c>
      <c r="J122" s="46"/>
      <c r="K122" s="174"/>
      <c r="L122" s="47"/>
      <c r="M122" s="22">
        <f t="shared" si="25"/>
        <v>0</v>
      </c>
      <c r="N122" s="42" t="str">
        <f t="shared" si="18"/>
        <v xml:space="preserve"> </v>
      </c>
      <c r="O122" s="43">
        <f t="shared" si="26"/>
        <v>0</v>
      </c>
      <c r="P122" s="45"/>
      <c r="Q122" s="45"/>
      <c r="R122" s="45"/>
      <c r="S122" s="172">
        <f t="shared" si="27"/>
        <v>0</v>
      </c>
      <c r="T122" s="183" t="str">
        <f t="shared" si="19"/>
        <v/>
      </c>
      <c r="U122" s="44" t="str">
        <f t="shared" si="28"/>
        <v/>
      </c>
      <c r="V122" s="548"/>
      <c r="W122" s="255"/>
      <c r="X122" s="255"/>
      <c r="Y122" s="255"/>
      <c r="Z122" s="194"/>
      <c r="AA122" s="1"/>
      <c r="AB122" s="195">
        <f t="shared" si="20"/>
        <v>0</v>
      </c>
      <c r="AC122" s="26">
        <f t="shared" si="21"/>
        <v>0</v>
      </c>
      <c r="AD122" s="24">
        <f t="shared" si="22"/>
        <v>0</v>
      </c>
      <c r="AE122" s="24">
        <f t="shared" si="23"/>
        <v>0</v>
      </c>
      <c r="AG122" s="195" t="str">
        <f t="shared" si="29"/>
        <v/>
      </c>
      <c r="AH122" s="26" t="str">
        <f t="shared" si="30"/>
        <v/>
      </c>
      <c r="AI122" s="24" t="str">
        <f t="shared" si="31"/>
        <v/>
      </c>
    </row>
    <row r="123" spans="1:35" ht="12.75" customHeight="1" x14ac:dyDescent="0.4">
      <c r="A123" s="219">
        <f t="shared" si="32"/>
        <v>111</v>
      </c>
      <c r="B123" s="46"/>
      <c r="C123" s="648"/>
      <c r="D123" s="649"/>
      <c r="E123" s="648"/>
      <c r="F123" s="649"/>
      <c r="G123" s="252"/>
      <c r="H123" s="332"/>
      <c r="I123" s="173">
        <f t="shared" si="24"/>
        <v>0</v>
      </c>
      <c r="J123" s="46"/>
      <c r="K123" s="174"/>
      <c r="L123" s="47"/>
      <c r="M123" s="22">
        <f t="shared" si="25"/>
        <v>0</v>
      </c>
      <c r="N123" s="42" t="str">
        <f t="shared" si="18"/>
        <v xml:space="preserve"> </v>
      </c>
      <c r="O123" s="43">
        <f t="shared" si="26"/>
        <v>0</v>
      </c>
      <c r="P123" s="45"/>
      <c r="Q123" s="45"/>
      <c r="R123" s="45"/>
      <c r="S123" s="172">
        <f t="shared" si="27"/>
        <v>0</v>
      </c>
      <c r="T123" s="183" t="str">
        <f t="shared" si="19"/>
        <v/>
      </c>
      <c r="U123" s="44" t="str">
        <f t="shared" si="28"/>
        <v/>
      </c>
      <c r="V123" s="548"/>
      <c r="W123" s="255"/>
      <c r="X123" s="255"/>
      <c r="Y123" s="255"/>
      <c r="Z123" s="194"/>
      <c r="AA123" s="1"/>
      <c r="AB123" s="195">
        <f t="shared" si="20"/>
        <v>0</v>
      </c>
      <c r="AC123" s="26">
        <f t="shared" si="21"/>
        <v>0</v>
      </c>
      <c r="AD123" s="24">
        <f t="shared" si="22"/>
        <v>0</v>
      </c>
      <c r="AE123" s="24">
        <f t="shared" si="23"/>
        <v>0</v>
      </c>
      <c r="AG123" s="195" t="str">
        <f t="shared" si="29"/>
        <v/>
      </c>
      <c r="AH123" s="26" t="str">
        <f t="shared" si="30"/>
        <v/>
      </c>
      <c r="AI123" s="24" t="str">
        <f t="shared" si="31"/>
        <v/>
      </c>
    </row>
    <row r="124" spans="1:35" ht="12.75" customHeight="1" x14ac:dyDescent="0.4">
      <c r="A124" s="219">
        <f t="shared" si="32"/>
        <v>112</v>
      </c>
      <c r="B124" s="46"/>
      <c r="C124" s="648"/>
      <c r="D124" s="649"/>
      <c r="E124" s="648"/>
      <c r="F124" s="649"/>
      <c r="G124" s="252"/>
      <c r="H124" s="332"/>
      <c r="I124" s="173">
        <f t="shared" si="24"/>
        <v>0</v>
      </c>
      <c r="J124" s="46"/>
      <c r="K124" s="174"/>
      <c r="L124" s="47"/>
      <c r="M124" s="22">
        <f t="shared" si="25"/>
        <v>0</v>
      </c>
      <c r="N124" s="42" t="str">
        <f t="shared" si="18"/>
        <v xml:space="preserve"> </v>
      </c>
      <c r="O124" s="43">
        <f t="shared" si="26"/>
        <v>0</v>
      </c>
      <c r="P124" s="45"/>
      <c r="Q124" s="45"/>
      <c r="R124" s="45"/>
      <c r="S124" s="172">
        <f t="shared" si="27"/>
        <v>0</v>
      </c>
      <c r="T124" s="183" t="str">
        <f t="shared" si="19"/>
        <v/>
      </c>
      <c r="U124" s="44" t="str">
        <f t="shared" si="28"/>
        <v/>
      </c>
      <c r="V124" s="548"/>
      <c r="W124" s="255"/>
      <c r="X124" s="255"/>
      <c r="Y124" s="255"/>
      <c r="Z124" s="194"/>
      <c r="AA124" s="1"/>
      <c r="AB124" s="195">
        <f t="shared" si="20"/>
        <v>0</v>
      </c>
      <c r="AC124" s="26">
        <f t="shared" si="21"/>
        <v>0</v>
      </c>
      <c r="AD124" s="24">
        <f t="shared" si="22"/>
        <v>0</v>
      </c>
      <c r="AE124" s="24">
        <f t="shared" si="23"/>
        <v>0</v>
      </c>
      <c r="AG124" s="195" t="str">
        <f t="shared" si="29"/>
        <v/>
      </c>
      <c r="AH124" s="26" t="str">
        <f t="shared" si="30"/>
        <v/>
      </c>
      <c r="AI124" s="24" t="str">
        <f t="shared" si="31"/>
        <v/>
      </c>
    </row>
    <row r="125" spans="1:35" ht="12.75" customHeight="1" x14ac:dyDescent="0.4">
      <c r="A125" s="219">
        <f t="shared" si="32"/>
        <v>113</v>
      </c>
      <c r="B125" s="46"/>
      <c r="C125" s="648"/>
      <c r="D125" s="649"/>
      <c r="E125" s="648"/>
      <c r="F125" s="649"/>
      <c r="G125" s="252"/>
      <c r="H125" s="332"/>
      <c r="I125" s="173">
        <f t="shared" si="24"/>
        <v>0</v>
      </c>
      <c r="J125" s="46"/>
      <c r="K125" s="174"/>
      <c r="L125" s="47"/>
      <c r="M125" s="22">
        <f t="shared" si="25"/>
        <v>0</v>
      </c>
      <c r="N125" s="42" t="str">
        <f t="shared" si="18"/>
        <v xml:space="preserve"> </v>
      </c>
      <c r="O125" s="43">
        <f t="shared" si="26"/>
        <v>0</v>
      </c>
      <c r="P125" s="45"/>
      <c r="Q125" s="45"/>
      <c r="R125" s="45"/>
      <c r="S125" s="172">
        <f t="shared" si="27"/>
        <v>0</v>
      </c>
      <c r="T125" s="183" t="str">
        <f t="shared" si="19"/>
        <v/>
      </c>
      <c r="U125" s="44" t="str">
        <f t="shared" si="28"/>
        <v/>
      </c>
      <c r="V125" s="548"/>
      <c r="W125" s="255"/>
      <c r="X125" s="255"/>
      <c r="Y125" s="255"/>
      <c r="Z125" s="194"/>
      <c r="AA125" s="1"/>
      <c r="AB125" s="195">
        <f t="shared" si="20"/>
        <v>0</v>
      </c>
      <c r="AC125" s="26">
        <f t="shared" si="21"/>
        <v>0</v>
      </c>
      <c r="AD125" s="24">
        <f t="shared" si="22"/>
        <v>0</v>
      </c>
      <c r="AE125" s="24">
        <f t="shared" si="23"/>
        <v>0</v>
      </c>
      <c r="AG125" s="195" t="str">
        <f t="shared" si="29"/>
        <v/>
      </c>
      <c r="AH125" s="26" t="str">
        <f t="shared" si="30"/>
        <v/>
      </c>
      <c r="AI125" s="24" t="str">
        <f t="shared" si="31"/>
        <v/>
      </c>
    </row>
    <row r="126" spans="1:35" ht="12.75" customHeight="1" x14ac:dyDescent="0.4">
      <c r="A126" s="219">
        <f t="shared" si="32"/>
        <v>114</v>
      </c>
      <c r="B126" s="46"/>
      <c r="C126" s="648"/>
      <c r="D126" s="649"/>
      <c r="E126" s="648"/>
      <c r="F126" s="649"/>
      <c r="G126" s="252"/>
      <c r="H126" s="332"/>
      <c r="I126" s="173">
        <f t="shared" si="24"/>
        <v>0</v>
      </c>
      <c r="J126" s="46"/>
      <c r="K126" s="174"/>
      <c r="L126" s="47"/>
      <c r="M126" s="22">
        <f t="shared" si="25"/>
        <v>0</v>
      </c>
      <c r="N126" s="42" t="str">
        <f t="shared" si="18"/>
        <v xml:space="preserve"> </v>
      </c>
      <c r="O126" s="43">
        <f t="shared" si="26"/>
        <v>0</v>
      </c>
      <c r="P126" s="45"/>
      <c r="Q126" s="45"/>
      <c r="R126" s="45"/>
      <c r="S126" s="172">
        <f t="shared" si="27"/>
        <v>0</v>
      </c>
      <c r="T126" s="183" t="str">
        <f t="shared" si="19"/>
        <v/>
      </c>
      <c r="U126" s="44" t="str">
        <f t="shared" si="28"/>
        <v/>
      </c>
      <c r="V126" s="548"/>
      <c r="W126" s="255"/>
      <c r="X126" s="255"/>
      <c r="Y126" s="255"/>
      <c r="Z126" s="194"/>
      <c r="AA126" s="1"/>
      <c r="AB126" s="195">
        <f t="shared" si="20"/>
        <v>0</v>
      </c>
      <c r="AC126" s="26">
        <f t="shared" si="21"/>
        <v>0</v>
      </c>
      <c r="AD126" s="24">
        <f t="shared" si="22"/>
        <v>0</v>
      </c>
      <c r="AE126" s="24">
        <f t="shared" si="23"/>
        <v>0</v>
      </c>
      <c r="AG126" s="195" t="str">
        <f t="shared" si="29"/>
        <v/>
      </c>
      <c r="AH126" s="26" t="str">
        <f t="shared" si="30"/>
        <v/>
      </c>
      <c r="AI126" s="24" t="str">
        <f t="shared" si="31"/>
        <v/>
      </c>
    </row>
    <row r="127" spans="1:35" ht="12.75" customHeight="1" x14ac:dyDescent="0.4">
      <c r="A127" s="219">
        <f t="shared" si="32"/>
        <v>115</v>
      </c>
      <c r="B127" s="46"/>
      <c r="C127" s="648"/>
      <c r="D127" s="649"/>
      <c r="E127" s="648"/>
      <c r="F127" s="649"/>
      <c r="G127" s="252"/>
      <c r="H127" s="332"/>
      <c r="I127" s="173">
        <f t="shared" si="24"/>
        <v>0</v>
      </c>
      <c r="J127" s="46"/>
      <c r="K127" s="174"/>
      <c r="L127" s="47"/>
      <c r="M127" s="22">
        <f t="shared" si="25"/>
        <v>0</v>
      </c>
      <c r="N127" s="42" t="str">
        <f t="shared" si="18"/>
        <v xml:space="preserve"> </v>
      </c>
      <c r="O127" s="43">
        <f t="shared" si="26"/>
        <v>0</v>
      </c>
      <c r="P127" s="45"/>
      <c r="Q127" s="45"/>
      <c r="R127" s="45"/>
      <c r="S127" s="172">
        <f t="shared" si="27"/>
        <v>0</v>
      </c>
      <c r="T127" s="183" t="str">
        <f t="shared" si="19"/>
        <v/>
      </c>
      <c r="U127" s="44" t="str">
        <f t="shared" si="28"/>
        <v/>
      </c>
      <c r="V127" s="548"/>
      <c r="W127" s="255"/>
      <c r="X127" s="255"/>
      <c r="Y127" s="255"/>
      <c r="Z127" s="194"/>
      <c r="AA127" s="1"/>
      <c r="AB127" s="195">
        <f t="shared" si="20"/>
        <v>0</v>
      </c>
      <c r="AC127" s="26">
        <f t="shared" si="21"/>
        <v>0</v>
      </c>
      <c r="AD127" s="24">
        <f t="shared" si="22"/>
        <v>0</v>
      </c>
      <c r="AE127" s="24">
        <f t="shared" si="23"/>
        <v>0</v>
      </c>
      <c r="AG127" s="195" t="str">
        <f t="shared" si="29"/>
        <v/>
      </c>
      <c r="AH127" s="26" t="str">
        <f t="shared" si="30"/>
        <v/>
      </c>
      <c r="AI127" s="24" t="str">
        <f t="shared" si="31"/>
        <v/>
      </c>
    </row>
    <row r="128" spans="1:35" ht="12.75" customHeight="1" x14ac:dyDescent="0.4">
      <c r="A128" s="219">
        <f t="shared" si="32"/>
        <v>116</v>
      </c>
      <c r="B128" s="46"/>
      <c r="C128" s="648"/>
      <c r="D128" s="649"/>
      <c r="E128" s="648"/>
      <c r="F128" s="649"/>
      <c r="G128" s="252"/>
      <c r="H128" s="332"/>
      <c r="I128" s="173">
        <f t="shared" si="24"/>
        <v>0</v>
      </c>
      <c r="J128" s="46"/>
      <c r="K128" s="174"/>
      <c r="L128" s="47"/>
      <c r="M128" s="22">
        <f t="shared" si="25"/>
        <v>0</v>
      </c>
      <c r="N128" s="42" t="str">
        <f t="shared" si="18"/>
        <v xml:space="preserve"> </v>
      </c>
      <c r="O128" s="43">
        <f t="shared" si="26"/>
        <v>0</v>
      </c>
      <c r="P128" s="45"/>
      <c r="Q128" s="45"/>
      <c r="R128" s="45"/>
      <c r="S128" s="172">
        <f t="shared" si="27"/>
        <v>0</v>
      </c>
      <c r="T128" s="183" t="str">
        <f t="shared" si="19"/>
        <v/>
      </c>
      <c r="U128" s="44" t="str">
        <f t="shared" si="28"/>
        <v/>
      </c>
      <c r="V128" s="548"/>
      <c r="W128" s="255"/>
      <c r="X128" s="255"/>
      <c r="Y128" s="255"/>
      <c r="Z128" s="194"/>
      <c r="AA128" s="1"/>
      <c r="AB128" s="195">
        <f t="shared" si="20"/>
        <v>0</v>
      </c>
      <c r="AC128" s="26">
        <f t="shared" si="21"/>
        <v>0</v>
      </c>
      <c r="AD128" s="24">
        <f t="shared" si="22"/>
        <v>0</v>
      </c>
      <c r="AE128" s="24">
        <f t="shared" si="23"/>
        <v>0</v>
      </c>
      <c r="AG128" s="195" t="str">
        <f t="shared" si="29"/>
        <v/>
      </c>
      <c r="AH128" s="26" t="str">
        <f t="shared" si="30"/>
        <v/>
      </c>
      <c r="AI128" s="24" t="str">
        <f t="shared" si="31"/>
        <v/>
      </c>
    </row>
    <row r="129" spans="1:35" ht="12.75" customHeight="1" x14ac:dyDescent="0.4">
      <c r="A129" s="219">
        <f t="shared" si="32"/>
        <v>117</v>
      </c>
      <c r="B129" s="46"/>
      <c r="C129" s="648"/>
      <c r="D129" s="649"/>
      <c r="E129" s="648"/>
      <c r="F129" s="649"/>
      <c r="G129" s="252"/>
      <c r="H129" s="332"/>
      <c r="I129" s="173">
        <f t="shared" si="24"/>
        <v>0</v>
      </c>
      <c r="J129" s="46"/>
      <c r="K129" s="174"/>
      <c r="L129" s="47"/>
      <c r="M129" s="22">
        <f t="shared" si="25"/>
        <v>0</v>
      </c>
      <c r="N129" s="42" t="str">
        <f t="shared" si="18"/>
        <v xml:space="preserve"> </v>
      </c>
      <c r="O129" s="43">
        <f t="shared" si="26"/>
        <v>0</v>
      </c>
      <c r="P129" s="45"/>
      <c r="Q129" s="45"/>
      <c r="R129" s="45"/>
      <c r="S129" s="172">
        <f t="shared" si="27"/>
        <v>0</v>
      </c>
      <c r="T129" s="183" t="str">
        <f t="shared" si="19"/>
        <v/>
      </c>
      <c r="U129" s="44" t="str">
        <f t="shared" si="28"/>
        <v/>
      </c>
      <c r="V129" s="548"/>
      <c r="W129" s="255"/>
      <c r="X129" s="255"/>
      <c r="Y129" s="255"/>
      <c r="Z129" s="194"/>
      <c r="AA129" s="1"/>
      <c r="AB129" s="195">
        <f t="shared" si="20"/>
        <v>0</v>
      </c>
      <c r="AC129" s="26">
        <f t="shared" si="21"/>
        <v>0</v>
      </c>
      <c r="AD129" s="24">
        <f t="shared" si="22"/>
        <v>0</v>
      </c>
      <c r="AE129" s="24">
        <f t="shared" si="23"/>
        <v>0</v>
      </c>
      <c r="AG129" s="195" t="str">
        <f t="shared" si="29"/>
        <v/>
      </c>
      <c r="AH129" s="26" t="str">
        <f t="shared" si="30"/>
        <v/>
      </c>
      <c r="AI129" s="24" t="str">
        <f t="shared" si="31"/>
        <v/>
      </c>
    </row>
    <row r="130" spans="1:35" ht="12.75" customHeight="1" x14ac:dyDescent="0.4">
      <c r="A130" s="219">
        <f t="shared" si="32"/>
        <v>118</v>
      </c>
      <c r="B130" s="46"/>
      <c r="C130" s="648"/>
      <c r="D130" s="649"/>
      <c r="E130" s="648"/>
      <c r="F130" s="649"/>
      <c r="G130" s="252"/>
      <c r="H130" s="332"/>
      <c r="I130" s="173">
        <f t="shared" si="24"/>
        <v>0</v>
      </c>
      <c r="J130" s="46"/>
      <c r="K130" s="174"/>
      <c r="L130" s="47"/>
      <c r="M130" s="22">
        <f t="shared" si="25"/>
        <v>0</v>
      </c>
      <c r="N130" s="42" t="str">
        <f t="shared" si="18"/>
        <v xml:space="preserve"> </v>
      </c>
      <c r="O130" s="43">
        <f t="shared" si="26"/>
        <v>0</v>
      </c>
      <c r="P130" s="45"/>
      <c r="Q130" s="45"/>
      <c r="R130" s="45"/>
      <c r="S130" s="172">
        <f t="shared" si="27"/>
        <v>0</v>
      </c>
      <c r="T130" s="183" t="str">
        <f t="shared" si="19"/>
        <v/>
      </c>
      <c r="U130" s="44" t="str">
        <f t="shared" si="28"/>
        <v/>
      </c>
      <c r="V130" s="548"/>
      <c r="W130" s="255"/>
      <c r="X130" s="255"/>
      <c r="Y130" s="255"/>
      <c r="Z130" s="194"/>
      <c r="AA130" s="1"/>
      <c r="AB130" s="195">
        <f t="shared" si="20"/>
        <v>0</v>
      </c>
      <c r="AC130" s="26">
        <f t="shared" si="21"/>
        <v>0</v>
      </c>
      <c r="AD130" s="24">
        <f t="shared" si="22"/>
        <v>0</v>
      </c>
      <c r="AE130" s="24">
        <f t="shared" si="23"/>
        <v>0</v>
      </c>
      <c r="AG130" s="195" t="str">
        <f t="shared" si="29"/>
        <v/>
      </c>
      <c r="AH130" s="26" t="str">
        <f t="shared" si="30"/>
        <v/>
      </c>
      <c r="AI130" s="24" t="str">
        <f t="shared" si="31"/>
        <v/>
      </c>
    </row>
    <row r="131" spans="1:35" ht="12.75" customHeight="1" x14ac:dyDescent="0.4">
      <c r="A131" s="219">
        <f t="shared" si="32"/>
        <v>119</v>
      </c>
      <c r="B131" s="46"/>
      <c r="C131" s="648"/>
      <c r="D131" s="649"/>
      <c r="E131" s="648"/>
      <c r="F131" s="649"/>
      <c r="G131" s="252"/>
      <c r="H131" s="332"/>
      <c r="I131" s="173">
        <f t="shared" si="24"/>
        <v>0</v>
      </c>
      <c r="J131" s="46"/>
      <c r="K131" s="174"/>
      <c r="L131" s="47"/>
      <c r="M131" s="22">
        <f t="shared" si="25"/>
        <v>0</v>
      </c>
      <c r="N131" s="42" t="str">
        <f t="shared" si="18"/>
        <v xml:space="preserve"> </v>
      </c>
      <c r="O131" s="43">
        <f t="shared" si="26"/>
        <v>0</v>
      </c>
      <c r="P131" s="45"/>
      <c r="Q131" s="45"/>
      <c r="R131" s="45"/>
      <c r="S131" s="172">
        <f t="shared" si="27"/>
        <v>0</v>
      </c>
      <c r="T131" s="183" t="str">
        <f t="shared" si="19"/>
        <v/>
      </c>
      <c r="U131" s="44" t="str">
        <f t="shared" si="28"/>
        <v/>
      </c>
      <c r="V131" s="548"/>
      <c r="W131" s="255"/>
      <c r="X131" s="255"/>
      <c r="Y131" s="255"/>
      <c r="Z131" s="194"/>
      <c r="AA131" s="1"/>
      <c r="AB131" s="195">
        <f t="shared" si="20"/>
        <v>0</v>
      </c>
      <c r="AC131" s="26">
        <f t="shared" si="21"/>
        <v>0</v>
      </c>
      <c r="AD131" s="24">
        <f t="shared" si="22"/>
        <v>0</v>
      </c>
      <c r="AE131" s="24">
        <f t="shared" si="23"/>
        <v>0</v>
      </c>
      <c r="AG131" s="195" t="str">
        <f t="shared" si="29"/>
        <v/>
      </c>
      <c r="AH131" s="26" t="str">
        <f t="shared" si="30"/>
        <v/>
      </c>
      <c r="AI131" s="24" t="str">
        <f t="shared" si="31"/>
        <v/>
      </c>
    </row>
    <row r="132" spans="1:35" ht="12.75" customHeight="1" x14ac:dyDescent="0.4">
      <c r="A132" s="219">
        <f t="shared" si="32"/>
        <v>120</v>
      </c>
      <c r="B132" s="46"/>
      <c r="C132" s="648"/>
      <c r="D132" s="649"/>
      <c r="E132" s="648"/>
      <c r="F132" s="649"/>
      <c r="G132" s="252"/>
      <c r="H132" s="332"/>
      <c r="I132" s="173">
        <f t="shared" si="24"/>
        <v>0</v>
      </c>
      <c r="J132" s="46"/>
      <c r="K132" s="174"/>
      <c r="L132" s="47"/>
      <c r="M132" s="22">
        <f t="shared" si="25"/>
        <v>0</v>
      </c>
      <c r="N132" s="42" t="str">
        <f t="shared" si="18"/>
        <v xml:space="preserve"> </v>
      </c>
      <c r="O132" s="43">
        <f t="shared" si="26"/>
        <v>0</v>
      </c>
      <c r="P132" s="45"/>
      <c r="Q132" s="45"/>
      <c r="R132" s="45"/>
      <c r="S132" s="172">
        <f t="shared" si="27"/>
        <v>0</v>
      </c>
      <c r="T132" s="183" t="str">
        <f t="shared" si="19"/>
        <v/>
      </c>
      <c r="U132" s="44" t="str">
        <f t="shared" si="28"/>
        <v/>
      </c>
      <c r="V132" s="548"/>
      <c r="W132" s="255"/>
      <c r="X132" s="255"/>
      <c r="Y132" s="255"/>
      <c r="Z132" s="194"/>
      <c r="AA132" s="1"/>
      <c r="AB132" s="195">
        <f t="shared" si="20"/>
        <v>0</v>
      </c>
      <c r="AC132" s="26">
        <f t="shared" si="21"/>
        <v>0</v>
      </c>
      <c r="AD132" s="24">
        <f t="shared" si="22"/>
        <v>0</v>
      </c>
      <c r="AE132" s="24">
        <f t="shared" si="23"/>
        <v>0</v>
      </c>
      <c r="AG132" s="195" t="str">
        <f t="shared" si="29"/>
        <v/>
      </c>
      <c r="AH132" s="26" t="str">
        <f t="shared" si="30"/>
        <v/>
      </c>
      <c r="AI132" s="24" t="str">
        <f t="shared" si="31"/>
        <v/>
      </c>
    </row>
    <row r="133" spans="1:35" ht="12.75" customHeight="1" x14ac:dyDescent="0.4">
      <c r="A133" s="219">
        <f t="shared" si="32"/>
        <v>121</v>
      </c>
      <c r="B133" s="46"/>
      <c r="C133" s="648"/>
      <c r="D133" s="649"/>
      <c r="E133" s="648"/>
      <c r="F133" s="649"/>
      <c r="G133" s="252"/>
      <c r="H133" s="332"/>
      <c r="I133" s="173">
        <f t="shared" si="24"/>
        <v>0</v>
      </c>
      <c r="J133" s="46"/>
      <c r="K133" s="174"/>
      <c r="L133" s="47"/>
      <c r="M133" s="22">
        <f t="shared" si="25"/>
        <v>0</v>
      </c>
      <c r="N133" s="42" t="str">
        <f t="shared" si="18"/>
        <v xml:space="preserve"> </v>
      </c>
      <c r="O133" s="43">
        <f t="shared" si="26"/>
        <v>0</v>
      </c>
      <c r="P133" s="48"/>
      <c r="Q133" s="48"/>
      <c r="R133" s="48"/>
      <c r="S133" s="172">
        <f t="shared" si="27"/>
        <v>0</v>
      </c>
      <c r="T133" s="183" t="str">
        <f t="shared" si="19"/>
        <v/>
      </c>
      <c r="U133" s="44" t="str">
        <f t="shared" si="28"/>
        <v/>
      </c>
      <c r="V133" s="548"/>
      <c r="W133" s="255"/>
      <c r="X133" s="255"/>
      <c r="Y133" s="255"/>
      <c r="Z133" s="194"/>
      <c r="AA133" s="1"/>
      <c r="AB133" s="195">
        <f t="shared" si="20"/>
        <v>0</v>
      </c>
      <c r="AC133" s="26">
        <f t="shared" si="21"/>
        <v>0</v>
      </c>
      <c r="AD133" s="24">
        <f t="shared" si="22"/>
        <v>0</v>
      </c>
      <c r="AE133" s="24">
        <f t="shared" si="23"/>
        <v>0</v>
      </c>
      <c r="AG133" s="195" t="str">
        <f t="shared" si="29"/>
        <v/>
      </c>
      <c r="AH133" s="26" t="str">
        <f t="shared" si="30"/>
        <v/>
      </c>
      <c r="AI133" s="24" t="str">
        <f t="shared" si="31"/>
        <v/>
      </c>
    </row>
    <row r="134" spans="1:35" ht="12.75" customHeight="1" x14ac:dyDescent="0.4">
      <c r="A134" s="219">
        <f t="shared" si="32"/>
        <v>122</v>
      </c>
      <c r="B134" s="46"/>
      <c r="C134" s="648"/>
      <c r="D134" s="649"/>
      <c r="E134" s="648"/>
      <c r="F134" s="649"/>
      <c r="G134" s="252"/>
      <c r="H134" s="332"/>
      <c r="I134" s="173">
        <f t="shared" si="24"/>
        <v>0</v>
      </c>
      <c r="J134" s="46"/>
      <c r="K134" s="174"/>
      <c r="L134" s="47"/>
      <c r="M134" s="22">
        <f t="shared" si="25"/>
        <v>0</v>
      </c>
      <c r="N134" s="42" t="str">
        <f t="shared" si="18"/>
        <v xml:space="preserve"> </v>
      </c>
      <c r="O134" s="43">
        <f t="shared" si="26"/>
        <v>0</v>
      </c>
      <c r="P134" s="48"/>
      <c r="Q134" s="48"/>
      <c r="R134" s="48"/>
      <c r="S134" s="172">
        <f t="shared" si="27"/>
        <v>0</v>
      </c>
      <c r="T134" s="183" t="str">
        <f t="shared" si="19"/>
        <v/>
      </c>
      <c r="U134" s="44" t="str">
        <f t="shared" si="28"/>
        <v/>
      </c>
      <c r="V134" s="548"/>
      <c r="W134" s="255"/>
      <c r="X134" s="255"/>
      <c r="Y134" s="255"/>
      <c r="Z134" s="194"/>
      <c r="AA134" s="1"/>
      <c r="AB134" s="195">
        <f t="shared" si="20"/>
        <v>0</v>
      </c>
      <c r="AC134" s="26">
        <f t="shared" si="21"/>
        <v>0</v>
      </c>
      <c r="AD134" s="24">
        <f t="shared" si="22"/>
        <v>0</v>
      </c>
      <c r="AE134" s="24">
        <f t="shared" si="23"/>
        <v>0</v>
      </c>
      <c r="AG134" s="195" t="str">
        <f t="shared" si="29"/>
        <v/>
      </c>
      <c r="AH134" s="26" t="str">
        <f t="shared" si="30"/>
        <v/>
      </c>
      <c r="AI134" s="24" t="str">
        <f t="shared" si="31"/>
        <v/>
      </c>
    </row>
    <row r="135" spans="1:35" ht="12.75" customHeight="1" x14ac:dyDescent="0.4">
      <c r="A135" s="219">
        <f t="shared" si="32"/>
        <v>123</v>
      </c>
      <c r="B135" s="46"/>
      <c r="C135" s="648"/>
      <c r="D135" s="649"/>
      <c r="E135" s="648"/>
      <c r="F135" s="649"/>
      <c r="G135" s="252"/>
      <c r="H135" s="332"/>
      <c r="I135" s="173">
        <f t="shared" si="24"/>
        <v>0</v>
      </c>
      <c r="J135" s="46"/>
      <c r="K135" s="174"/>
      <c r="L135" s="47"/>
      <c r="M135" s="22">
        <f t="shared" si="25"/>
        <v>0</v>
      </c>
      <c r="N135" s="42" t="str">
        <f t="shared" si="18"/>
        <v xml:space="preserve"> </v>
      </c>
      <c r="O135" s="43">
        <f t="shared" si="26"/>
        <v>0</v>
      </c>
      <c r="P135" s="48"/>
      <c r="Q135" s="48"/>
      <c r="R135" s="48"/>
      <c r="S135" s="172">
        <f t="shared" si="27"/>
        <v>0</v>
      </c>
      <c r="T135" s="183" t="str">
        <f t="shared" si="19"/>
        <v/>
      </c>
      <c r="U135" s="44" t="str">
        <f t="shared" si="28"/>
        <v/>
      </c>
      <c r="V135" s="548"/>
      <c r="W135" s="255"/>
      <c r="X135" s="255"/>
      <c r="Y135" s="255"/>
      <c r="Z135" s="194"/>
      <c r="AA135" s="1"/>
      <c r="AB135" s="195">
        <f t="shared" si="20"/>
        <v>0</v>
      </c>
      <c r="AC135" s="26">
        <f t="shared" si="21"/>
        <v>0</v>
      </c>
      <c r="AD135" s="24">
        <f t="shared" si="22"/>
        <v>0</v>
      </c>
      <c r="AE135" s="24">
        <f t="shared" si="23"/>
        <v>0</v>
      </c>
      <c r="AG135" s="195" t="str">
        <f t="shared" si="29"/>
        <v/>
      </c>
      <c r="AH135" s="26" t="str">
        <f t="shared" si="30"/>
        <v/>
      </c>
      <c r="AI135" s="24" t="str">
        <f t="shared" si="31"/>
        <v/>
      </c>
    </row>
    <row r="136" spans="1:35" ht="12.75" customHeight="1" x14ac:dyDescent="0.4">
      <c r="A136" s="219">
        <f t="shared" si="32"/>
        <v>124</v>
      </c>
      <c r="B136" s="46"/>
      <c r="C136" s="648"/>
      <c r="D136" s="649"/>
      <c r="E136" s="648"/>
      <c r="F136" s="649"/>
      <c r="G136" s="252"/>
      <c r="H136" s="332"/>
      <c r="I136" s="173">
        <f t="shared" si="24"/>
        <v>0</v>
      </c>
      <c r="J136" s="46"/>
      <c r="K136" s="174"/>
      <c r="L136" s="47"/>
      <c r="M136" s="22">
        <f t="shared" si="25"/>
        <v>0</v>
      </c>
      <c r="N136" s="42" t="str">
        <f t="shared" si="18"/>
        <v xml:space="preserve"> </v>
      </c>
      <c r="O136" s="43">
        <f t="shared" si="26"/>
        <v>0</v>
      </c>
      <c r="P136" s="48"/>
      <c r="Q136" s="48"/>
      <c r="R136" s="48"/>
      <c r="S136" s="172">
        <f t="shared" si="27"/>
        <v>0</v>
      </c>
      <c r="T136" s="183" t="str">
        <f t="shared" si="19"/>
        <v/>
      </c>
      <c r="U136" s="44" t="str">
        <f t="shared" si="28"/>
        <v/>
      </c>
      <c r="V136" s="548"/>
      <c r="W136" s="255"/>
      <c r="X136" s="255"/>
      <c r="Y136" s="255"/>
      <c r="Z136" s="194"/>
      <c r="AA136" s="1"/>
      <c r="AB136" s="195">
        <f t="shared" si="20"/>
        <v>0</v>
      </c>
      <c r="AC136" s="26">
        <f t="shared" si="21"/>
        <v>0</v>
      </c>
      <c r="AD136" s="24">
        <f t="shared" si="22"/>
        <v>0</v>
      </c>
      <c r="AE136" s="24">
        <f t="shared" si="23"/>
        <v>0</v>
      </c>
      <c r="AG136" s="195" t="str">
        <f t="shared" si="29"/>
        <v/>
      </c>
      <c r="AH136" s="26" t="str">
        <f t="shared" si="30"/>
        <v/>
      </c>
      <c r="AI136" s="24" t="str">
        <f t="shared" si="31"/>
        <v/>
      </c>
    </row>
    <row r="137" spans="1:35" ht="12.75" customHeight="1" x14ac:dyDescent="0.4">
      <c r="A137" s="219">
        <f t="shared" si="32"/>
        <v>125</v>
      </c>
      <c r="B137" s="46"/>
      <c r="C137" s="648"/>
      <c r="D137" s="649"/>
      <c r="E137" s="648"/>
      <c r="F137" s="649"/>
      <c r="G137" s="252"/>
      <c r="H137" s="332"/>
      <c r="I137" s="173">
        <f t="shared" si="24"/>
        <v>0</v>
      </c>
      <c r="J137" s="46"/>
      <c r="K137" s="174"/>
      <c r="L137" s="47"/>
      <c r="M137" s="22">
        <f t="shared" si="25"/>
        <v>0</v>
      </c>
      <c r="N137" s="42" t="str">
        <f t="shared" si="18"/>
        <v xml:space="preserve"> </v>
      </c>
      <c r="O137" s="43">
        <f t="shared" si="26"/>
        <v>0</v>
      </c>
      <c r="P137" s="48"/>
      <c r="Q137" s="48"/>
      <c r="R137" s="48"/>
      <c r="S137" s="172">
        <f t="shared" si="27"/>
        <v>0</v>
      </c>
      <c r="T137" s="183" t="str">
        <f t="shared" si="19"/>
        <v/>
      </c>
      <c r="U137" s="44" t="str">
        <f t="shared" si="28"/>
        <v/>
      </c>
      <c r="V137" s="548"/>
      <c r="W137" s="255"/>
      <c r="X137" s="255"/>
      <c r="Y137" s="255"/>
      <c r="Z137" s="194"/>
      <c r="AA137" s="1"/>
      <c r="AB137" s="195">
        <f t="shared" si="20"/>
        <v>0</v>
      </c>
      <c r="AC137" s="26">
        <f t="shared" si="21"/>
        <v>0</v>
      </c>
      <c r="AD137" s="24">
        <f t="shared" si="22"/>
        <v>0</v>
      </c>
      <c r="AE137" s="24">
        <f t="shared" si="23"/>
        <v>0</v>
      </c>
      <c r="AG137" s="195" t="str">
        <f t="shared" si="29"/>
        <v/>
      </c>
      <c r="AH137" s="26" t="str">
        <f t="shared" si="30"/>
        <v/>
      </c>
      <c r="AI137" s="24" t="str">
        <f t="shared" si="31"/>
        <v/>
      </c>
    </row>
    <row r="138" spans="1:35" ht="12.75" customHeight="1" x14ac:dyDescent="0.4">
      <c r="A138" s="219">
        <f t="shared" si="32"/>
        <v>126</v>
      </c>
      <c r="B138" s="46"/>
      <c r="C138" s="648"/>
      <c r="D138" s="649"/>
      <c r="E138" s="648"/>
      <c r="F138" s="649"/>
      <c r="G138" s="252"/>
      <c r="H138" s="332"/>
      <c r="I138" s="173">
        <f t="shared" si="24"/>
        <v>0</v>
      </c>
      <c r="J138" s="46"/>
      <c r="K138" s="174"/>
      <c r="L138" s="47"/>
      <c r="M138" s="22">
        <f t="shared" si="25"/>
        <v>0</v>
      </c>
      <c r="N138" s="42" t="str">
        <f t="shared" si="18"/>
        <v xml:space="preserve"> </v>
      </c>
      <c r="O138" s="43">
        <f t="shared" si="26"/>
        <v>0</v>
      </c>
      <c r="P138" s="48"/>
      <c r="Q138" s="48"/>
      <c r="R138" s="48"/>
      <c r="S138" s="172">
        <f t="shared" si="27"/>
        <v>0</v>
      </c>
      <c r="T138" s="183" t="str">
        <f t="shared" si="19"/>
        <v/>
      </c>
      <c r="U138" s="44" t="str">
        <f t="shared" si="28"/>
        <v/>
      </c>
      <c r="V138" s="548"/>
      <c r="W138" s="255"/>
      <c r="X138" s="255"/>
      <c r="Y138" s="255"/>
      <c r="Z138" s="194"/>
      <c r="AA138" s="1"/>
      <c r="AB138" s="195">
        <f t="shared" si="20"/>
        <v>0</v>
      </c>
      <c r="AC138" s="26">
        <f t="shared" si="21"/>
        <v>0</v>
      </c>
      <c r="AD138" s="24">
        <f t="shared" si="22"/>
        <v>0</v>
      </c>
      <c r="AE138" s="24">
        <f t="shared" si="23"/>
        <v>0</v>
      </c>
      <c r="AG138" s="195" t="str">
        <f t="shared" si="29"/>
        <v/>
      </c>
      <c r="AH138" s="26" t="str">
        <f t="shared" si="30"/>
        <v/>
      </c>
      <c r="AI138" s="24" t="str">
        <f t="shared" si="31"/>
        <v/>
      </c>
    </row>
    <row r="139" spans="1:35" ht="12.75" customHeight="1" x14ac:dyDescent="0.4">
      <c r="A139" s="219">
        <f t="shared" si="32"/>
        <v>127</v>
      </c>
      <c r="B139" s="46"/>
      <c r="C139" s="648"/>
      <c r="D139" s="649"/>
      <c r="E139" s="648"/>
      <c r="F139" s="649"/>
      <c r="G139" s="252"/>
      <c r="H139" s="332"/>
      <c r="I139" s="173">
        <f t="shared" si="24"/>
        <v>0</v>
      </c>
      <c r="J139" s="46"/>
      <c r="K139" s="174"/>
      <c r="L139" s="47"/>
      <c r="M139" s="22">
        <f t="shared" si="25"/>
        <v>0</v>
      </c>
      <c r="N139" s="42" t="str">
        <f t="shared" si="18"/>
        <v xml:space="preserve"> </v>
      </c>
      <c r="O139" s="43">
        <f t="shared" si="26"/>
        <v>0</v>
      </c>
      <c r="P139" s="48"/>
      <c r="Q139" s="48"/>
      <c r="R139" s="48"/>
      <c r="S139" s="172">
        <f t="shared" si="27"/>
        <v>0</v>
      </c>
      <c r="T139" s="183" t="str">
        <f t="shared" si="19"/>
        <v/>
      </c>
      <c r="U139" s="44" t="str">
        <f t="shared" si="28"/>
        <v/>
      </c>
      <c r="V139" s="548"/>
      <c r="W139" s="255"/>
      <c r="X139" s="255"/>
      <c r="Y139" s="255"/>
      <c r="Z139" s="194"/>
      <c r="AA139" s="1"/>
      <c r="AB139" s="195">
        <f t="shared" si="20"/>
        <v>0</v>
      </c>
      <c r="AC139" s="26">
        <f t="shared" si="21"/>
        <v>0</v>
      </c>
      <c r="AD139" s="24">
        <f t="shared" si="22"/>
        <v>0</v>
      </c>
      <c r="AE139" s="24">
        <f t="shared" si="23"/>
        <v>0</v>
      </c>
      <c r="AG139" s="195" t="str">
        <f t="shared" si="29"/>
        <v/>
      </c>
      <c r="AH139" s="26" t="str">
        <f t="shared" si="30"/>
        <v/>
      </c>
      <c r="AI139" s="24" t="str">
        <f t="shared" si="31"/>
        <v/>
      </c>
    </row>
    <row r="140" spans="1:35" ht="12.75" customHeight="1" x14ac:dyDescent="0.4">
      <c r="A140" s="219">
        <f t="shared" si="32"/>
        <v>128</v>
      </c>
      <c r="B140" s="46"/>
      <c r="C140" s="648"/>
      <c r="D140" s="649"/>
      <c r="E140" s="648"/>
      <c r="F140" s="649"/>
      <c r="G140" s="252"/>
      <c r="H140" s="332"/>
      <c r="I140" s="173">
        <f t="shared" si="24"/>
        <v>0</v>
      </c>
      <c r="J140" s="46"/>
      <c r="K140" s="174"/>
      <c r="L140" s="47"/>
      <c r="M140" s="22">
        <f t="shared" si="25"/>
        <v>0</v>
      </c>
      <c r="N140" s="42" t="str">
        <f t="shared" si="18"/>
        <v xml:space="preserve"> </v>
      </c>
      <c r="O140" s="43">
        <f t="shared" si="26"/>
        <v>0</v>
      </c>
      <c r="P140" s="48"/>
      <c r="Q140" s="48"/>
      <c r="R140" s="48"/>
      <c r="S140" s="172">
        <f t="shared" si="27"/>
        <v>0</v>
      </c>
      <c r="T140" s="183" t="str">
        <f t="shared" si="19"/>
        <v/>
      </c>
      <c r="U140" s="44" t="str">
        <f t="shared" si="28"/>
        <v/>
      </c>
      <c r="V140" s="548"/>
      <c r="W140" s="255"/>
      <c r="X140" s="255"/>
      <c r="Y140" s="255"/>
      <c r="Z140" s="194"/>
      <c r="AA140" s="1"/>
      <c r="AB140" s="195">
        <f t="shared" si="20"/>
        <v>0</v>
      </c>
      <c r="AC140" s="26">
        <f t="shared" si="21"/>
        <v>0</v>
      </c>
      <c r="AD140" s="24">
        <f t="shared" si="22"/>
        <v>0</v>
      </c>
      <c r="AE140" s="24">
        <f t="shared" si="23"/>
        <v>0</v>
      </c>
      <c r="AG140" s="195" t="str">
        <f t="shared" si="29"/>
        <v/>
      </c>
      <c r="AH140" s="26" t="str">
        <f t="shared" si="30"/>
        <v/>
      </c>
      <c r="AI140" s="24" t="str">
        <f t="shared" si="31"/>
        <v/>
      </c>
    </row>
    <row r="141" spans="1:35" ht="12.75" customHeight="1" x14ac:dyDescent="0.4">
      <c r="A141" s="219">
        <f t="shared" si="32"/>
        <v>129</v>
      </c>
      <c r="B141" s="46"/>
      <c r="C141" s="648"/>
      <c r="D141" s="649"/>
      <c r="E141" s="648"/>
      <c r="F141" s="649"/>
      <c r="G141" s="252"/>
      <c r="H141" s="332"/>
      <c r="I141" s="173">
        <f t="shared" si="24"/>
        <v>0</v>
      </c>
      <c r="J141" s="46"/>
      <c r="K141" s="174"/>
      <c r="L141" s="47"/>
      <c r="M141" s="22">
        <f t="shared" si="25"/>
        <v>0</v>
      </c>
      <c r="N141" s="42" t="str">
        <f t="shared" ref="N141:N204" si="33">IF(K141&lt;=0.5,IF(M141&gt;0.5,"Fail"," "),IF(K141&lt;=0.8,IF(M141&gt;0.8,"Fail"," ")," "))</f>
        <v xml:space="preserve"> </v>
      </c>
      <c r="O141" s="43">
        <f t="shared" si="26"/>
        <v>0</v>
      </c>
      <c r="P141" s="48"/>
      <c r="Q141" s="48"/>
      <c r="R141" s="48"/>
      <c r="S141" s="172">
        <f t="shared" si="27"/>
        <v>0</v>
      </c>
      <c r="T141" s="183" t="str">
        <f t="shared" ref="T141:T204" si="34">IF(J141&gt;0,IF(S141*12&gt;L141,"Fail",""),"")</f>
        <v/>
      </c>
      <c r="U141" s="44" t="str">
        <f t="shared" si="28"/>
        <v/>
      </c>
      <c r="V141" s="548"/>
      <c r="W141" s="255"/>
      <c r="X141" s="255"/>
      <c r="Y141" s="255"/>
      <c r="Z141" s="194"/>
      <c r="AA141" s="1"/>
      <c r="AB141" s="195">
        <f t="shared" ref="AB141:AB204" si="35">IF(I141=1.5,$M$8,IF(I141=2.5,$N$8,IF(I141=3.5,$O$8,IF(I141=4.5,$P$8,IF(I141=5.5,$Q$8,IF(I141=6.5,$R$8,IF(I141=7.5,$S$8,IF(I141=8.5,$T$8,0))))))))</f>
        <v>0</v>
      </c>
      <c r="AC141" s="26">
        <f t="shared" ref="AC141:AC204" si="36">IF(I141=1,$M$7,IF(I141=2,$N$7,IF(I141=3,$O$7,IF(I141=4,$P$7,IF(I141=5,$Q$7,IF(I141=6,$R$7,IF(I141=7,$S$7,IF(I141=8,$T$7,AB141))))))))</f>
        <v>0</v>
      </c>
      <c r="AD141" s="24">
        <f t="shared" ref="AD141:AD204" si="37">IF(J141=1,$M$7,IF(J141=2,$N$7,IF(J141=3,$O$7,IF(J141=4,$P$7,IF(J141=5,$Q$7,IF(J141=6,$R$7,IF(J141=7,$S$7,IF(J141=8,$T$7,0))))))))</f>
        <v>0</v>
      </c>
      <c r="AE141" s="24">
        <f t="shared" ref="AE141:AE204" si="38">(K141*AC141)</f>
        <v>0</v>
      </c>
      <c r="AG141" s="195" t="str">
        <f t="shared" si="29"/>
        <v/>
      </c>
      <c r="AH141" s="26" t="str">
        <f t="shared" si="30"/>
        <v/>
      </c>
      <c r="AI141" s="24" t="str">
        <f t="shared" si="31"/>
        <v/>
      </c>
    </row>
    <row r="142" spans="1:35" ht="12.75" customHeight="1" x14ac:dyDescent="0.4">
      <c r="A142" s="219">
        <f t="shared" si="32"/>
        <v>130</v>
      </c>
      <c r="B142" s="46"/>
      <c r="C142" s="648"/>
      <c r="D142" s="649"/>
      <c r="E142" s="648"/>
      <c r="F142" s="649"/>
      <c r="G142" s="252"/>
      <c r="H142" s="332"/>
      <c r="I142" s="173">
        <f t="shared" ref="I142:I205" si="39">IF(C142&lt;&gt;"",IF(H142&lt;1,1,(H142*1.5)),0)</f>
        <v>0</v>
      </c>
      <c r="J142" s="46"/>
      <c r="K142" s="174"/>
      <c r="L142" s="47"/>
      <c r="M142" s="22">
        <f t="shared" ref="M142:M205" si="40">IF(OR(C142="VACANT",K142=0),0,(L142/AD142))</f>
        <v>0</v>
      </c>
      <c r="N142" s="42" t="str">
        <f t="shared" si="33"/>
        <v xml:space="preserve"> </v>
      </c>
      <c r="O142" s="43">
        <f t="shared" ref="O142:O205" si="41">+AE142/12*0.3</f>
        <v>0</v>
      </c>
      <c r="P142" s="48"/>
      <c r="Q142" s="48"/>
      <c r="R142" s="48"/>
      <c r="S142" s="172">
        <f t="shared" ref="S142:S205" si="42">P142-Q142-R142</f>
        <v>0</v>
      </c>
      <c r="T142" s="183" t="str">
        <f t="shared" si="34"/>
        <v/>
      </c>
      <c r="U142" s="44" t="str">
        <f t="shared" ref="U142:U205" si="43">IF(C142="Vacant","",IF(S142&gt;=0,IF(S142&gt;O142,"Fail",""),""))</f>
        <v/>
      </c>
      <c r="V142" s="548"/>
      <c r="W142" s="255"/>
      <c r="X142" s="255"/>
      <c r="Y142" s="255"/>
      <c r="Z142" s="194"/>
      <c r="AA142" s="1"/>
      <c r="AB142" s="195">
        <f t="shared" si="35"/>
        <v>0</v>
      </c>
      <c r="AC142" s="26">
        <f t="shared" si="36"/>
        <v>0</v>
      </c>
      <c r="AD142" s="24">
        <f t="shared" si="37"/>
        <v>0</v>
      </c>
      <c r="AE142" s="24">
        <f t="shared" si="38"/>
        <v>0</v>
      </c>
      <c r="AG142" s="195" t="str">
        <f t="shared" ref="AG142:AG205" si="44">IF(R142&gt;=1,1,"")</f>
        <v/>
      </c>
      <c r="AH142" s="26" t="str">
        <f t="shared" ref="AH142:AH205" si="45">IF(AG142=1,H142,"")</f>
        <v/>
      </c>
      <c r="AI142" s="24" t="str">
        <f t="shared" ref="AI142:AI205" si="46">IF(AG142=1,P142,"")</f>
        <v/>
      </c>
    </row>
    <row r="143" spans="1:35" ht="12.75" customHeight="1" x14ac:dyDescent="0.4">
      <c r="A143" s="219">
        <f t="shared" ref="A143:A206" si="47">A142+1</f>
        <v>131</v>
      </c>
      <c r="B143" s="46"/>
      <c r="C143" s="648"/>
      <c r="D143" s="649"/>
      <c r="E143" s="648"/>
      <c r="F143" s="649"/>
      <c r="G143" s="252"/>
      <c r="H143" s="332"/>
      <c r="I143" s="173">
        <f t="shared" si="39"/>
        <v>0</v>
      </c>
      <c r="J143" s="46"/>
      <c r="K143" s="174"/>
      <c r="L143" s="47"/>
      <c r="M143" s="22">
        <f t="shared" si="40"/>
        <v>0</v>
      </c>
      <c r="N143" s="42" t="str">
        <f t="shared" si="33"/>
        <v xml:space="preserve"> </v>
      </c>
      <c r="O143" s="43">
        <f t="shared" si="41"/>
        <v>0</v>
      </c>
      <c r="P143" s="48"/>
      <c r="Q143" s="48"/>
      <c r="R143" s="48"/>
      <c r="S143" s="172">
        <f t="shared" si="42"/>
        <v>0</v>
      </c>
      <c r="T143" s="183" t="str">
        <f t="shared" si="34"/>
        <v/>
      </c>
      <c r="U143" s="44" t="str">
        <f t="shared" si="43"/>
        <v/>
      </c>
      <c r="V143" s="548"/>
      <c r="W143" s="255"/>
      <c r="X143" s="255"/>
      <c r="Y143" s="255"/>
      <c r="Z143" s="194"/>
      <c r="AA143" s="1"/>
      <c r="AB143" s="195">
        <f t="shared" si="35"/>
        <v>0</v>
      </c>
      <c r="AC143" s="26">
        <f t="shared" si="36"/>
        <v>0</v>
      </c>
      <c r="AD143" s="24">
        <f t="shared" si="37"/>
        <v>0</v>
      </c>
      <c r="AE143" s="24">
        <f t="shared" si="38"/>
        <v>0</v>
      </c>
      <c r="AG143" s="195" t="str">
        <f t="shared" si="44"/>
        <v/>
      </c>
      <c r="AH143" s="26" t="str">
        <f t="shared" si="45"/>
        <v/>
      </c>
      <c r="AI143" s="24" t="str">
        <f t="shared" si="46"/>
        <v/>
      </c>
    </row>
    <row r="144" spans="1:35" ht="12.75" customHeight="1" x14ac:dyDescent="0.4">
      <c r="A144" s="219">
        <f t="shared" si="47"/>
        <v>132</v>
      </c>
      <c r="B144" s="46"/>
      <c r="C144" s="648"/>
      <c r="D144" s="649"/>
      <c r="E144" s="648"/>
      <c r="F144" s="649"/>
      <c r="G144" s="252"/>
      <c r="H144" s="332"/>
      <c r="I144" s="173">
        <f t="shared" si="39"/>
        <v>0</v>
      </c>
      <c r="J144" s="46"/>
      <c r="K144" s="174"/>
      <c r="L144" s="47"/>
      <c r="M144" s="22">
        <f t="shared" si="40"/>
        <v>0</v>
      </c>
      <c r="N144" s="42" t="str">
        <f t="shared" si="33"/>
        <v xml:space="preserve"> </v>
      </c>
      <c r="O144" s="43">
        <f t="shared" si="41"/>
        <v>0</v>
      </c>
      <c r="P144" s="48"/>
      <c r="Q144" s="48"/>
      <c r="R144" s="48"/>
      <c r="S144" s="172">
        <f t="shared" si="42"/>
        <v>0</v>
      </c>
      <c r="T144" s="183" t="str">
        <f t="shared" si="34"/>
        <v/>
      </c>
      <c r="U144" s="44" t="str">
        <f t="shared" si="43"/>
        <v/>
      </c>
      <c r="V144" s="548"/>
      <c r="W144" s="255"/>
      <c r="X144" s="255"/>
      <c r="Y144" s="255"/>
      <c r="Z144" s="194"/>
      <c r="AA144" s="1"/>
      <c r="AB144" s="195">
        <f t="shared" si="35"/>
        <v>0</v>
      </c>
      <c r="AC144" s="26">
        <f t="shared" si="36"/>
        <v>0</v>
      </c>
      <c r="AD144" s="24">
        <f t="shared" si="37"/>
        <v>0</v>
      </c>
      <c r="AE144" s="24">
        <f t="shared" si="38"/>
        <v>0</v>
      </c>
      <c r="AG144" s="195" t="str">
        <f t="shared" si="44"/>
        <v/>
      </c>
      <c r="AH144" s="26" t="str">
        <f t="shared" si="45"/>
        <v/>
      </c>
      <c r="AI144" s="24" t="str">
        <f t="shared" si="46"/>
        <v/>
      </c>
    </row>
    <row r="145" spans="1:35" ht="12.75" customHeight="1" x14ac:dyDescent="0.4">
      <c r="A145" s="219">
        <f t="shared" si="47"/>
        <v>133</v>
      </c>
      <c r="B145" s="46"/>
      <c r="C145" s="648"/>
      <c r="D145" s="649"/>
      <c r="E145" s="648"/>
      <c r="F145" s="649"/>
      <c r="G145" s="252"/>
      <c r="H145" s="332"/>
      <c r="I145" s="173">
        <f t="shared" si="39"/>
        <v>0</v>
      </c>
      <c r="J145" s="46"/>
      <c r="K145" s="174"/>
      <c r="L145" s="47"/>
      <c r="M145" s="22">
        <f t="shared" si="40"/>
        <v>0</v>
      </c>
      <c r="N145" s="42" t="str">
        <f t="shared" si="33"/>
        <v xml:space="preserve"> </v>
      </c>
      <c r="O145" s="43">
        <f t="shared" si="41"/>
        <v>0</v>
      </c>
      <c r="P145" s="48"/>
      <c r="Q145" s="48"/>
      <c r="R145" s="48"/>
      <c r="S145" s="172">
        <f t="shared" si="42"/>
        <v>0</v>
      </c>
      <c r="T145" s="183" t="str">
        <f t="shared" si="34"/>
        <v/>
      </c>
      <c r="U145" s="44" t="str">
        <f t="shared" si="43"/>
        <v/>
      </c>
      <c r="V145" s="548"/>
      <c r="W145" s="255"/>
      <c r="X145" s="255"/>
      <c r="Y145" s="255"/>
      <c r="Z145" s="194"/>
      <c r="AA145" s="1"/>
      <c r="AB145" s="195">
        <f t="shared" si="35"/>
        <v>0</v>
      </c>
      <c r="AC145" s="26">
        <f t="shared" si="36"/>
        <v>0</v>
      </c>
      <c r="AD145" s="24">
        <f t="shared" si="37"/>
        <v>0</v>
      </c>
      <c r="AE145" s="24">
        <f t="shared" si="38"/>
        <v>0</v>
      </c>
      <c r="AG145" s="195" t="str">
        <f t="shared" si="44"/>
        <v/>
      </c>
      <c r="AH145" s="26" t="str">
        <f t="shared" si="45"/>
        <v/>
      </c>
      <c r="AI145" s="24" t="str">
        <f t="shared" si="46"/>
        <v/>
      </c>
    </row>
    <row r="146" spans="1:35" ht="12.75" customHeight="1" x14ac:dyDescent="0.4">
      <c r="A146" s="219">
        <f t="shared" si="47"/>
        <v>134</v>
      </c>
      <c r="B146" s="46"/>
      <c r="C146" s="648"/>
      <c r="D146" s="649"/>
      <c r="E146" s="648"/>
      <c r="F146" s="649"/>
      <c r="G146" s="252"/>
      <c r="H146" s="332"/>
      <c r="I146" s="173">
        <f t="shared" si="39"/>
        <v>0</v>
      </c>
      <c r="J146" s="46"/>
      <c r="K146" s="174"/>
      <c r="L146" s="47"/>
      <c r="M146" s="22">
        <f t="shared" si="40"/>
        <v>0</v>
      </c>
      <c r="N146" s="42" t="str">
        <f t="shared" si="33"/>
        <v xml:space="preserve"> </v>
      </c>
      <c r="O146" s="43">
        <f t="shared" si="41"/>
        <v>0</v>
      </c>
      <c r="P146" s="48"/>
      <c r="Q146" s="48"/>
      <c r="R146" s="48"/>
      <c r="S146" s="172">
        <f t="shared" si="42"/>
        <v>0</v>
      </c>
      <c r="T146" s="183" t="str">
        <f t="shared" si="34"/>
        <v/>
      </c>
      <c r="U146" s="44" t="str">
        <f t="shared" si="43"/>
        <v/>
      </c>
      <c r="V146" s="548"/>
      <c r="W146" s="255"/>
      <c r="X146" s="255"/>
      <c r="Y146" s="255"/>
      <c r="Z146" s="194"/>
      <c r="AA146" s="1"/>
      <c r="AB146" s="195">
        <f t="shared" si="35"/>
        <v>0</v>
      </c>
      <c r="AC146" s="26">
        <f t="shared" si="36"/>
        <v>0</v>
      </c>
      <c r="AD146" s="24">
        <f t="shared" si="37"/>
        <v>0</v>
      </c>
      <c r="AE146" s="24">
        <f t="shared" si="38"/>
        <v>0</v>
      </c>
      <c r="AG146" s="195" t="str">
        <f t="shared" si="44"/>
        <v/>
      </c>
      <c r="AH146" s="26" t="str">
        <f t="shared" si="45"/>
        <v/>
      </c>
      <c r="AI146" s="24" t="str">
        <f t="shared" si="46"/>
        <v/>
      </c>
    </row>
    <row r="147" spans="1:35" ht="12.75" customHeight="1" x14ac:dyDescent="0.4">
      <c r="A147" s="219">
        <f t="shared" si="47"/>
        <v>135</v>
      </c>
      <c r="B147" s="46"/>
      <c r="C147" s="648"/>
      <c r="D147" s="649"/>
      <c r="E147" s="648"/>
      <c r="F147" s="649"/>
      <c r="G147" s="252"/>
      <c r="H147" s="332"/>
      <c r="I147" s="173">
        <f t="shared" si="39"/>
        <v>0</v>
      </c>
      <c r="J147" s="46"/>
      <c r="K147" s="174"/>
      <c r="L147" s="47"/>
      <c r="M147" s="22">
        <f t="shared" si="40"/>
        <v>0</v>
      </c>
      <c r="N147" s="42" t="str">
        <f t="shared" si="33"/>
        <v xml:space="preserve"> </v>
      </c>
      <c r="O147" s="43">
        <f t="shared" si="41"/>
        <v>0</v>
      </c>
      <c r="P147" s="48"/>
      <c r="Q147" s="48"/>
      <c r="R147" s="48"/>
      <c r="S147" s="172">
        <f t="shared" si="42"/>
        <v>0</v>
      </c>
      <c r="T147" s="183" t="str">
        <f t="shared" si="34"/>
        <v/>
      </c>
      <c r="U147" s="44" t="str">
        <f t="shared" si="43"/>
        <v/>
      </c>
      <c r="V147" s="548"/>
      <c r="W147" s="255"/>
      <c r="X147" s="255"/>
      <c r="Y147" s="255"/>
      <c r="Z147" s="194"/>
      <c r="AA147" s="1"/>
      <c r="AB147" s="195">
        <f t="shared" si="35"/>
        <v>0</v>
      </c>
      <c r="AC147" s="26">
        <f t="shared" si="36"/>
        <v>0</v>
      </c>
      <c r="AD147" s="24">
        <f t="shared" si="37"/>
        <v>0</v>
      </c>
      <c r="AE147" s="24">
        <f t="shared" si="38"/>
        <v>0</v>
      </c>
      <c r="AG147" s="195" t="str">
        <f t="shared" si="44"/>
        <v/>
      </c>
      <c r="AH147" s="26" t="str">
        <f t="shared" si="45"/>
        <v/>
      </c>
      <c r="AI147" s="24" t="str">
        <f t="shared" si="46"/>
        <v/>
      </c>
    </row>
    <row r="148" spans="1:35" ht="12.75" customHeight="1" x14ac:dyDescent="0.4">
      <c r="A148" s="219">
        <f t="shared" si="47"/>
        <v>136</v>
      </c>
      <c r="B148" s="46"/>
      <c r="C148" s="648"/>
      <c r="D148" s="649"/>
      <c r="E148" s="648"/>
      <c r="F148" s="649"/>
      <c r="G148" s="252"/>
      <c r="H148" s="332"/>
      <c r="I148" s="173">
        <f t="shared" si="39"/>
        <v>0</v>
      </c>
      <c r="J148" s="46"/>
      <c r="K148" s="174"/>
      <c r="L148" s="47"/>
      <c r="M148" s="22">
        <f t="shared" si="40"/>
        <v>0</v>
      </c>
      <c r="N148" s="42" t="str">
        <f t="shared" si="33"/>
        <v xml:space="preserve"> </v>
      </c>
      <c r="O148" s="43">
        <f t="shared" si="41"/>
        <v>0</v>
      </c>
      <c r="P148" s="48"/>
      <c r="Q148" s="48"/>
      <c r="R148" s="48"/>
      <c r="S148" s="172">
        <f t="shared" si="42"/>
        <v>0</v>
      </c>
      <c r="T148" s="183" t="str">
        <f t="shared" si="34"/>
        <v/>
      </c>
      <c r="U148" s="44" t="str">
        <f t="shared" si="43"/>
        <v/>
      </c>
      <c r="V148" s="548"/>
      <c r="W148" s="255"/>
      <c r="X148" s="255"/>
      <c r="Y148" s="255"/>
      <c r="Z148" s="194"/>
      <c r="AA148" s="1"/>
      <c r="AB148" s="195">
        <f t="shared" si="35"/>
        <v>0</v>
      </c>
      <c r="AC148" s="26">
        <f t="shared" si="36"/>
        <v>0</v>
      </c>
      <c r="AD148" s="24">
        <f t="shared" si="37"/>
        <v>0</v>
      </c>
      <c r="AE148" s="24">
        <f t="shared" si="38"/>
        <v>0</v>
      </c>
      <c r="AG148" s="195" t="str">
        <f t="shared" si="44"/>
        <v/>
      </c>
      <c r="AH148" s="26" t="str">
        <f t="shared" si="45"/>
        <v/>
      </c>
      <c r="AI148" s="24" t="str">
        <f t="shared" si="46"/>
        <v/>
      </c>
    </row>
    <row r="149" spans="1:35" ht="12.75" customHeight="1" x14ac:dyDescent="0.4">
      <c r="A149" s="219">
        <f t="shared" si="47"/>
        <v>137</v>
      </c>
      <c r="B149" s="46"/>
      <c r="C149" s="648"/>
      <c r="D149" s="649"/>
      <c r="E149" s="648"/>
      <c r="F149" s="649"/>
      <c r="G149" s="252"/>
      <c r="H149" s="332"/>
      <c r="I149" s="173">
        <f t="shared" si="39"/>
        <v>0</v>
      </c>
      <c r="J149" s="46"/>
      <c r="K149" s="174"/>
      <c r="L149" s="47"/>
      <c r="M149" s="22">
        <f t="shared" si="40"/>
        <v>0</v>
      </c>
      <c r="N149" s="42" t="str">
        <f t="shared" si="33"/>
        <v xml:space="preserve"> </v>
      </c>
      <c r="O149" s="43">
        <f t="shared" si="41"/>
        <v>0</v>
      </c>
      <c r="P149" s="48"/>
      <c r="Q149" s="48"/>
      <c r="R149" s="48"/>
      <c r="S149" s="172">
        <f t="shared" si="42"/>
        <v>0</v>
      </c>
      <c r="T149" s="183" t="str">
        <f t="shared" si="34"/>
        <v/>
      </c>
      <c r="U149" s="44" t="str">
        <f t="shared" si="43"/>
        <v/>
      </c>
      <c r="V149" s="548"/>
      <c r="W149" s="255"/>
      <c r="X149" s="255"/>
      <c r="Y149" s="255"/>
      <c r="Z149" s="194"/>
      <c r="AA149" s="1"/>
      <c r="AB149" s="195">
        <f t="shared" si="35"/>
        <v>0</v>
      </c>
      <c r="AC149" s="26">
        <f t="shared" si="36"/>
        <v>0</v>
      </c>
      <c r="AD149" s="24">
        <f t="shared" si="37"/>
        <v>0</v>
      </c>
      <c r="AE149" s="24">
        <f t="shared" si="38"/>
        <v>0</v>
      </c>
      <c r="AG149" s="195" t="str">
        <f t="shared" si="44"/>
        <v/>
      </c>
      <c r="AH149" s="26" t="str">
        <f t="shared" si="45"/>
        <v/>
      </c>
      <c r="AI149" s="24" t="str">
        <f t="shared" si="46"/>
        <v/>
      </c>
    </row>
    <row r="150" spans="1:35" ht="12.75" customHeight="1" x14ac:dyDescent="0.4">
      <c r="A150" s="219">
        <f t="shared" si="47"/>
        <v>138</v>
      </c>
      <c r="B150" s="46"/>
      <c r="C150" s="648"/>
      <c r="D150" s="649"/>
      <c r="E150" s="648"/>
      <c r="F150" s="649"/>
      <c r="G150" s="252"/>
      <c r="H150" s="332"/>
      <c r="I150" s="173">
        <f t="shared" si="39"/>
        <v>0</v>
      </c>
      <c r="J150" s="46"/>
      <c r="K150" s="174"/>
      <c r="L150" s="47"/>
      <c r="M150" s="22">
        <f t="shared" si="40"/>
        <v>0</v>
      </c>
      <c r="N150" s="42" t="str">
        <f t="shared" si="33"/>
        <v xml:space="preserve"> </v>
      </c>
      <c r="O150" s="43">
        <f t="shared" si="41"/>
        <v>0</v>
      </c>
      <c r="P150" s="48"/>
      <c r="Q150" s="48"/>
      <c r="R150" s="48"/>
      <c r="S150" s="172">
        <f t="shared" si="42"/>
        <v>0</v>
      </c>
      <c r="T150" s="183" t="str">
        <f t="shared" si="34"/>
        <v/>
      </c>
      <c r="U150" s="44" t="str">
        <f t="shared" si="43"/>
        <v/>
      </c>
      <c r="V150" s="548"/>
      <c r="W150" s="255"/>
      <c r="X150" s="255"/>
      <c r="Y150" s="255"/>
      <c r="Z150" s="194"/>
      <c r="AA150" s="1"/>
      <c r="AB150" s="195">
        <f t="shared" si="35"/>
        <v>0</v>
      </c>
      <c r="AC150" s="26">
        <f t="shared" si="36"/>
        <v>0</v>
      </c>
      <c r="AD150" s="24">
        <f t="shared" si="37"/>
        <v>0</v>
      </c>
      <c r="AE150" s="24">
        <f t="shared" si="38"/>
        <v>0</v>
      </c>
      <c r="AG150" s="195" t="str">
        <f t="shared" si="44"/>
        <v/>
      </c>
      <c r="AH150" s="26" t="str">
        <f t="shared" si="45"/>
        <v/>
      </c>
      <c r="AI150" s="24" t="str">
        <f t="shared" si="46"/>
        <v/>
      </c>
    </row>
    <row r="151" spans="1:35" ht="12.75" customHeight="1" x14ac:dyDescent="0.4">
      <c r="A151" s="219">
        <f t="shared" si="47"/>
        <v>139</v>
      </c>
      <c r="B151" s="46"/>
      <c r="C151" s="648"/>
      <c r="D151" s="649"/>
      <c r="E151" s="648"/>
      <c r="F151" s="649"/>
      <c r="G151" s="252"/>
      <c r="H151" s="332"/>
      <c r="I151" s="173">
        <f t="shared" si="39"/>
        <v>0</v>
      </c>
      <c r="J151" s="46"/>
      <c r="K151" s="174"/>
      <c r="L151" s="47"/>
      <c r="M151" s="22">
        <f t="shared" si="40"/>
        <v>0</v>
      </c>
      <c r="N151" s="42" t="str">
        <f t="shared" si="33"/>
        <v xml:space="preserve"> </v>
      </c>
      <c r="O151" s="43">
        <f t="shared" si="41"/>
        <v>0</v>
      </c>
      <c r="P151" s="48"/>
      <c r="Q151" s="48"/>
      <c r="R151" s="48"/>
      <c r="S151" s="172">
        <f t="shared" si="42"/>
        <v>0</v>
      </c>
      <c r="T151" s="183" t="str">
        <f t="shared" si="34"/>
        <v/>
      </c>
      <c r="U151" s="44" t="str">
        <f t="shared" si="43"/>
        <v/>
      </c>
      <c r="V151" s="548"/>
      <c r="W151" s="255"/>
      <c r="X151" s="255"/>
      <c r="Y151" s="255"/>
      <c r="Z151" s="194"/>
      <c r="AA151" s="1"/>
      <c r="AB151" s="195">
        <f t="shared" si="35"/>
        <v>0</v>
      </c>
      <c r="AC151" s="26">
        <f t="shared" si="36"/>
        <v>0</v>
      </c>
      <c r="AD151" s="24">
        <f t="shared" si="37"/>
        <v>0</v>
      </c>
      <c r="AE151" s="24">
        <f t="shared" si="38"/>
        <v>0</v>
      </c>
      <c r="AG151" s="195" t="str">
        <f t="shared" si="44"/>
        <v/>
      </c>
      <c r="AH151" s="26" t="str">
        <f t="shared" si="45"/>
        <v/>
      </c>
      <c r="AI151" s="24" t="str">
        <f t="shared" si="46"/>
        <v/>
      </c>
    </row>
    <row r="152" spans="1:35" ht="12.75" customHeight="1" x14ac:dyDescent="0.4">
      <c r="A152" s="219">
        <f t="shared" si="47"/>
        <v>140</v>
      </c>
      <c r="B152" s="46"/>
      <c r="C152" s="648"/>
      <c r="D152" s="649"/>
      <c r="E152" s="648"/>
      <c r="F152" s="649"/>
      <c r="G152" s="252"/>
      <c r="H152" s="332"/>
      <c r="I152" s="173">
        <f t="shared" si="39"/>
        <v>0</v>
      </c>
      <c r="J152" s="46"/>
      <c r="K152" s="174"/>
      <c r="L152" s="47"/>
      <c r="M152" s="22">
        <f t="shared" si="40"/>
        <v>0</v>
      </c>
      <c r="N152" s="42" t="str">
        <f t="shared" si="33"/>
        <v xml:space="preserve"> </v>
      </c>
      <c r="O152" s="43">
        <f t="shared" si="41"/>
        <v>0</v>
      </c>
      <c r="P152" s="48"/>
      <c r="Q152" s="48"/>
      <c r="R152" s="48"/>
      <c r="S152" s="172">
        <f t="shared" si="42"/>
        <v>0</v>
      </c>
      <c r="T152" s="183" t="str">
        <f t="shared" si="34"/>
        <v/>
      </c>
      <c r="U152" s="44" t="str">
        <f t="shared" si="43"/>
        <v/>
      </c>
      <c r="V152" s="548"/>
      <c r="W152" s="255"/>
      <c r="X152" s="255"/>
      <c r="Y152" s="255"/>
      <c r="Z152" s="194"/>
      <c r="AA152" s="1"/>
      <c r="AB152" s="195">
        <f t="shared" si="35"/>
        <v>0</v>
      </c>
      <c r="AC152" s="26">
        <f t="shared" si="36"/>
        <v>0</v>
      </c>
      <c r="AD152" s="24">
        <f t="shared" si="37"/>
        <v>0</v>
      </c>
      <c r="AE152" s="24">
        <f t="shared" si="38"/>
        <v>0</v>
      </c>
      <c r="AG152" s="195" t="str">
        <f t="shared" si="44"/>
        <v/>
      </c>
      <c r="AH152" s="26" t="str">
        <f t="shared" si="45"/>
        <v/>
      </c>
      <c r="AI152" s="24" t="str">
        <f t="shared" si="46"/>
        <v/>
      </c>
    </row>
    <row r="153" spans="1:35" ht="12.75" customHeight="1" x14ac:dyDescent="0.4">
      <c r="A153" s="219">
        <f t="shared" si="47"/>
        <v>141</v>
      </c>
      <c r="B153" s="46"/>
      <c r="C153" s="648"/>
      <c r="D153" s="649"/>
      <c r="E153" s="648"/>
      <c r="F153" s="649"/>
      <c r="G153" s="252"/>
      <c r="H153" s="332"/>
      <c r="I153" s="173">
        <f t="shared" si="39"/>
        <v>0</v>
      </c>
      <c r="J153" s="46"/>
      <c r="K153" s="174"/>
      <c r="L153" s="47"/>
      <c r="M153" s="22">
        <f t="shared" si="40"/>
        <v>0</v>
      </c>
      <c r="N153" s="42" t="str">
        <f t="shared" si="33"/>
        <v xml:space="preserve"> </v>
      </c>
      <c r="O153" s="43">
        <f t="shared" si="41"/>
        <v>0</v>
      </c>
      <c r="P153" s="48"/>
      <c r="Q153" s="48"/>
      <c r="R153" s="48"/>
      <c r="S153" s="172">
        <f t="shared" si="42"/>
        <v>0</v>
      </c>
      <c r="T153" s="183" t="str">
        <f t="shared" si="34"/>
        <v/>
      </c>
      <c r="U153" s="44" t="str">
        <f t="shared" si="43"/>
        <v/>
      </c>
      <c r="V153" s="548"/>
      <c r="W153" s="255"/>
      <c r="X153" s="255"/>
      <c r="Y153" s="255"/>
      <c r="Z153" s="194"/>
      <c r="AA153" s="1"/>
      <c r="AB153" s="195">
        <f t="shared" si="35"/>
        <v>0</v>
      </c>
      <c r="AC153" s="26">
        <f t="shared" si="36"/>
        <v>0</v>
      </c>
      <c r="AD153" s="24">
        <f t="shared" si="37"/>
        <v>0</v>
      </c>
      <c r="AE153" s="24">
        <f t="shared" si="38"/>
        <v>0</v>
      </c>
      <c r="AG153" s="195" t="str">
        <f t="shared" si="44"/>
        <v/>
      </c>
      <c r="AH153" s="26" t="str">
        <f t="shared" si="45"/>
        <v/>
      </c>
      <c r="AI153" s="24" t="str">
        <f t="shared" si="46"/>
        <v/>
      </c>
    </row>
    <row r="154" spans="1:35" ht="12.75" customHeight="1" x14ac:dyDescent="0.4">
      <c r="A154" s="219">
        <f t="shared" si="47"/>
        <v>142</v>
      </c>
      <c r="B154" s="46"/>
      <c r="C154" s="648"/>
      <c r="D154" s="649"/>
      <c r="E154" s="648"/>
      <c r="F154" s="649"/>
      <c r="G154" s="252"/>
      <c r="H154" s="332"/>
      <c r="I154" s="173">
        <f t="shared" si="39"/>
        <v>0</v>
      </c>
      <c r="J154" s="46"/>
      <c r="K154" s="174"/>
      <c r="L154" s="47"/>
      <c r="M154" s="22">
        <f t="shared" si="40"/>
        <v>0</v>
      </c>
      <c r="N154" s="42" t="str">
        <f t="shared" si="33"/>
        <v xml:space="preserve"> </v>
      </c>
      <c r="O154" s="43">
        <f t="shared" si="41"/>
        <v>0</v>
      </c>
      <c r="P154" s="48"/>
      <c r="Q154" s="48"/>
      <c r="R154" s="48"/>
      <c r="S154" s="172">
        <f t="shared" si="42"/>
        <v>0</v>
      </c>
      <c r="T154" s="183" t="str">
        <f t="shared" si="34"/>
        <v/>
      </c>
      <c r="U154" s="44" t="str">
        <f t="shared" si="43"/>
        <v/>
      </c>
      <c r="V154" s="548"/>
      <c r="W154" s="255"/>
      <c r="X154" s="255"/>
      <c r="Y154" s="255"/>
      <c r="Z154" s="194"/>
      <c r="AA154" s="1"/>
      <c r="AB154" s="195">
        <f t="shared" si="35"/>
        <v>0</v>
      </c>
      <c r="AC154" s="26">
        <f t="shared" si="36"/>
        <v>0</v>
      </c>
      <c r="AD154" s="24">
        <f t="shared" si="37"/>
        <v>0</v>
      </c>
      <c r="AE154" s="24">
        <f t="shared" si="38"/>
        <v>0</v>
      </c>
      <c r="AG154" s="195" t="str">
        <f t="shared" si="44"/>
        <v/>
      </c>
      <c r="AH154" s="26" t="str">
        <f t="shared" si="45"/>
        <v/>
      </c>
      <c r="AI154" s="24" t="str">
        <f t="shared" si="46"/>
        <v/>
      </c>
    </row>
    <row r="155" spans="1:35" ht="12.75" customHeight="1" x14ac:dyDescent="0.4">
      <c r="A155" s="219">
        <f t="shared" si="47"/>
        <v>143</v>
      </c>
      <c r="B155" s="46"/>
      <c r="C155" s="648"/>
      <c r="D155" s="649"/>
      <c r="E155" s="648"/>
      <c r="F155" s="649"/>
      <c r="G155" s="252"/>
      <c r="H155" s="332"/>
      <c r="I155" s="173">
        <f t="shared" si="39"/>
        <v>0</v>
      </c>
      <c r="J155" s="46"/>
      <c r="K155" s="174"/>
      <c r="L155" s="47"/>
      <c r="M155" s="22">
        <f t="shared" si="40"/>
        <v>0</v>
      </c>
      <c r="N155" s="42" t="str">
        <f t="shared" si="33"/>
        <v xml:space="preserve"> </v>
      </c>
      <c r="O155" s="43">
        <f t="shared" si="41"/>
        <v>0</v>
      </c>
      <c r="P155" s="48"/>
      <c r="Q155" s="48"/>
      <c r="R155" s="48"/>
      <c r="S155" s="172">
        <f t="shared" si="42"/>
        <v>0</v>
      </c>
      <c r="T155" s="183" t="str">
        <f t="shared" si="34"/>
        <v/>
      </c>
      <c r="U155" s="44" t="str">
        <f t="shared" si="43"/>
        <v/>
      </c>
      <c r="V155" s="548"/>
      <c r="W155" s="255"/>
      <c r="X155" s="255"/>
      <c r="Y155" s="255"/>
      <c r="Z155" s="194"/>
      <c r="AA155" s="1"/>
      <c r="AB155" s="195">
        <f t="shared" si="35"/>
        <v>0</v>
      </c>
      <c r="AC155" s="26">
        <f t="shared" si="36"/>
        <v>0</v>
      </c>
      <c r="AD155" s="24">
        <f t="shared" si="37"/>
        <v>0</v>
      </c>
      <c r="AE155" s="24">
        <f t="shared" si="38"/>
        <v>0</v>
      </c>
      <c r="AG155" s="195" t="str">
        <f t="shared" si="44"/>
        <v/>
      </c>
      <c r="AH155" s="26" t="str">
        <f t="shared" si="45"/>
        <v/>
      </c>
      <c r="AI155" s="24" t="str">
        <f t="shared" si="46"/>
        <v/>
      </c>
    </row>
    <row r="156" spans="1:35" ht="12.75" customHeight="1" x14ac:dyDescent="0.4">
      <c r="A156" s="219">
        <f t="shared" si="47"/>
        <v>144</v>
      </c>
      <c r="B156" s="46"/>
      <c r="C156" s="648"/>
      <c r="D156" s="649"/>
      <c r="E156" s="648"/>
      <c r="F156" s="649"/>
      <c r="G156" s="252"/>
      <c r="H156" s="332"/>
      <c r="I156" s="173">
        <f t="shared" si="39"/>
        <v>0</v>
      </c>
      <c r="J156" s="46"/>
      <c r="K156" s="174"/>
      <c r="L156" s="47"/>
      <c r="M156" s="22">
        <f t="shared" si="40"/>
        <v>0</v>
      </c>
      <c r="N156" s="42" t="str">
        <f t="shared" si="33"/>
        <v xml:space="preserve"> </v>
      </c>
      <c r="O156" s="43">
        <f t="shared" si="41"/>
        <v>0</v>
      </c>
      <c r="P156" s="48"/>
      <c r="Q156" s="48"/>
      <c r="R156" s="48"/>
      <c r="S156" s="172">
        <f t="shared" si="42"/>
        <v>0</v>
      </c>
      <c r="T156" s="183" t="str">
        <f t="shared" si="34"/>
        <v/>
      </c>
      <c r="U156" s="44" t="str">
        <f t="shared" si="43"/>
        <v/>
      </c>
      <c r="V156" s="548"/>
      <c r="W156" s="255"/>
      <c r="X156" s="255"/>
      <c r="Y156" s="255"/>
      <c r="Z156" s="194"/>
      <c r="AA156" s="1"/>
      <c r="AB156" s="195">
        <f t="shared" si="35"/>
        <v>0</v>
      </c>
      <c r="AC156" s="26">
        <f t="shared" si="36"/>
        <v>0</v>
      </c>
      <c r="AD156" s="24">
        <f t="shared" si="37"/>
        <v>0</v>
      </c>
      <c r="AE156" s="24">
        <f t="shared" si="38"/>
        <v>0</v>
      </c>
      <c r="AG156" s="195" t="str">
        <f t="shared" si="44"/>
        <v/>
      </c>
      <c r="AH156" s="26" t="str">
        <f t="shared" si="45"/>
        <v/>
      </c>
      <c r="AI156" s="24" t="str">
        <f t="shared" si="46"/>
        <v/>
      </c>
    </row>
    <row r="157" spans="1:35" ht="12.75" customHeight="1" x14ac:dyDescent="0.4">
      <c r="A157" s="219">
        <f t="shared" si="47"/>
        <v>145</v>
      </c>
      <c r="B157" s="46"/>
      <c r="C157" s="648"/>
      <c r="D157" s="649"/>
      <c r="E157" s="648"/>
      <c r="F157" s="649"/>
      <c r="G157" s="252"/>
      <c r="H157" s="332"/>
      <c r="I157" s="173">
        <f t="shared" si="39"/>
        <v>0</v>
      </c>
      <c r="J157" s="46"/>
      <c r="K157" s="174"/>
      <c r="L157" s="47"/>
      <c r="M157" s="22">
        <f t="shared" si="40"/>
        <v>0</v>
      </c>
      <c r="N157" s="42" t="str">
        <f t="shared" si="33"/>
        <v xml:space="preserve"> </v>
      </c>
      <c r="O157" s="43">
        <f t="shared" si="41"/>
        <v>0</v>
      </c>
      <c r="P157" s="48"/>
      <c r="Q157" s="48"/>
      <c r="R157" s="48"/>
      <c r="S157" s="172">
        <f t="shared" si="42"/>
        <v>0</v>
      </c>
      <c r="T157" s="183" t="str">
        <f t="shared" si="34"/>
        <v/>
      </c>
      <c r="U157" s="44" t="str">
        <f t="shared" si="43"/>
        <v/>
      </c>
      <c r="V157" s="548"/>
      <c r="W157" s="255"/>
      <c r="X157" s="255"/>
      <c r="Y157" s="255"/>
      <c r="Z157" s="194"/>
      <c r="AA157" s="1"/>
      <c r="AB157" s="195">
        <f t="shared" si="35"/>
        <v>0</v>
      </c>
      <c r="AC157" s="26">
        <f t="shared" si="36"/>
        <v>0</v>
      </c>
      <c r="AD157" s="24">
        <f t="shared" si="37"/>
        <v>0</v>
      </c>
      <c r="AE157" s="24">
        <f t="shared" si="38"/>
        <v>0</v>
      </c>
      <c r="AG157" s="195" t="str">
        <f t="shared" si="44"/>
        <v/>
      </c>
      <c r="AH157" s="26" t="str">
        <f t="shared" si="45"/>
        <v/>
      </c>
      <c r="AI157" s="24" t="str">
        <f t="shared" si="46"/>
        <v/>
      </c>
    </row>
    <row r="158" spans="1:35" ht="12.75" customHeight="1" x14ac:dyDescent="0.4">
      <c r="A158" s="219">
        <f t="shared" si="47"/>
        <v>146</v>
      </c>
      <c r="B158" s="46"/>
      <c r="C158" s="648"/>
      <c r="D158" s="649"/>
      <c r="E158" s="648"/>
      <c r="F158" s="649"/>
      <c r="G158" s="252"/>
      <c r="H158" s="332"/>
      <c r="I158" s="173">
        <f t="shared" si="39"/>
        <v>0</v>
      </c>
      <c r="J158" s="46"/>
      <c r="K158" s="174"/>
      <c r="L158" s="47"/>
      <c r="M158" s="22">
        <f t="shared" si="40"/>
        <v>0</v>
      </c>
      <c r="N158" s="42" t="str">
        <f t="shared" si="33"/>
        <v xml:space="preserve"> </v>
      </c>
      <c r="O158" s="43">
        <f t="shared" si="41"/>
        <v>0</v>
      </c>
      <c r="P158" s="48"/>
      <c r="Q158" s="48"/>
      <c r="R158" s="48"/>
      <c r="S158" s="172">
        <f t="shared" si="42"/>
        <v>0</v>
      </c>
      <c r="T158" s="183" t="str">
        <f t="shared" si="34"/>
        <v/>
      </c>
      <c r="U158" s="44" t="str">
        <f t="shared" si="43"/>
        <v/>
      </c>
      <c r="V158" s="548"/>
      <c r="W158" s="255"/>
      <c r="X158" s="255"/>
      <c r="Y158" s="255"/>
      <c r="Z158" s="194"/>
      <c r="AA158" s="1"/>
      <c r="AB158" s="195">
        <f t="shared" si="35"/>
        <v>0</v>
      </c>
      <c r="AC158" s="26">
        <f t="shared" si="36"/>
        <v>0</v>
      </c>
      <c r="AD158" s="24">
        <f t="shared" si="37"/>
        <v>0</v>
      </c>
      <c r="AE158" s="24">
        <f t="shared" si="38"/>
        <v>0</v>
      </c>
      <c r="AG158" s="195" t="str">
        <f t="shared" si="44"/>
        <v/>
      </c>
      <c r="AH158" s="26" t="str">
        <f t="shared" si="45"/>
        <v/>
      </c>
      <c r="AI158" s="24" t="str">
        <f t="shared" si="46"/>
        <v/>
      </c>
    </row>
    <row r="159" spans="1:35" ht="12.75" customHeight="1" x14ac:dyDescent="0.4">
      <c r="A159" s="219">
        <f t="shared" si="47"/>
        <v>147</v>
      </c>
      <c r="B159" s="46"/>
      <c r="C159" s="648"/>
      <c r="D159" s="649"/>
      <c r="E159" s="648"/>
      <c r="F159" s="649"/>
      <c r="G159" s="252"/>
      <c r="H159" s="332"/>
      <c r="I159" s="173">
        <f t="shared" si="39"/>
        <v>0</v>
      </c>
      <c r="J159" s="46"/>
      <c r="K159" s="174"/>
      <c r="L159" s="47"/>
      <c r="M159" s="22">
        <f t="shared" si="40"/>
        <v>0</v>
      </c>
      <c r="N159" s="42" t="str">
        <f t="shared" si="33"/>
        <v xml:space="preserve"> </v>
      </c>
      <c r="O159" s="43">
        <f t="shared" si="41"/>
        <v>0</v>
      </c>
      <c r="P159" s="48"/>
      <c r="Q159" s="48"/>
      <c r="R159" s="48"/>
      <c r="S159" s="172">
        <f t="shared" si="42"/>
        <v>0</v>
      </c>
      <c r="T159" s="183" t="str">
        <f t="shared" si="34"/>
        <v/>
      </c>
      <c r="U159" s="44" t="str">
        <f t="shared" si="43"/>
        <v/>
      </c>
      <c r="V159" s="548"/>
      <c r="W159" s="255"/>
      <c r="X159" s="255"/>
      <c r="Y159" s="255"/>
      <c r="Z159" s="194"/>
      <c r="AA159" s="1"/>
      <c r="AB159" s="195">
        <f t="shared" si="35"/>
        <v>0</v>
      </c>
      <c r="AC159" s="26">
        <f t="shared" si="36"/>
        <v>0</v>
      </c>
      <c r="AD159" s="24">
        <f t="shared" si="37"/>
        <v>0</v>
      </c>
      <c r="AE159" s="24">
        <f t="shared" si="38"/>
        <v>0</v>
      </c>
      <c r="AG159" s="195" t="str">
        <f t="shared" si="44"/>
        <v/>
      </c>
      <c r="AH159" s="26" t="str">
        <f t="shared" si="45"/>
        <v/>
      </c>
      <c r="AI159" s="24" t="str">
        <f t="shared" si="46"/>
        <v/>
      </c>
    </row>
    <row r="160" spans="1:35" ht="12.75" customHeight="1" x14ac:dyDescent="0.4">
      <c r="A160" s="219">
        <f t="shared" si="47"/>
        <v>148</v>
      </c>
      <c r="B160" s="46"/>
      <c r="C160" s="648"/>
      <c r="D160" s="649"/>
      <c r="E160" s="648"/>
      <c r="F160" s="649"/>
      <c r="G160" s="252"/>
      <c r="H160" s="332"/>
      <c r="I160" s="173">
        <f t="shared" si="39"/>
        <v>0</v>
      </c>
      <c r="J160" s="46"/>
      <c r="K160" s="174"/>
      <c r="L160" s="47"/>
      <c r="M160" s="22">
        <f t="shared" si="40"/>
        <v>0</v>
      </c>
      <c r="N160" s="42" t="str">
        <f t="shared" si="33"/>
        <v xml:space="preserve"> </v>
      </c>
      <c r="O160" s="43">
        <f t="shared" si="41"/>
        <v>0</v>
      </c>
      <c r="P160" s="48"/>
      <c r="Q160" s="48"/>
      <c r="R160" s="48"/>
      <c r="S160" s="172">
        <f t="shared" si="42"/>
        <v>0</v>
      </c>
      <c r="T160" s="183" t="str">
        <f t="shared" si="34"/>
        <v/>
      </c>
      <c r="U160" s="44" t="str">
        <f t="shared" si="43"/>
        <v/>
      </c>
      <c r="V160" s="548"/>
      <c r="W160" s="255"/>
      <c r="X160" s="255"/>
      <c r="Y160" s="255"/>
      <c r="Z160" s="194"/>
      <c r="AA160" s="1"/>
      <c r="AB160" s="195">
        <f t="shared" si="35"/>
        <v>0</v>
      </c>
      <c r="AC160" s="26">
        <f t="shared" si="36"/>
        <v>0</v>
      </c>
      <c r="AD160" s="24">
        <f t="shared" si="37"/>
        <v>0</v>
      </c>
      <c r="AE160" s="24">
        <f t="shared" si="38"/>
        <v>0</v>
      </c>
      <c r="AG160" s="195" t="str">
        <f t="shared" si="44"/>
        <v/>
      </c>
      <c r="AH160" s="26" t="str">
        <f t="shared" si="45"/>
        <v/>
      </c>
      <c r="AI160" s="24" t="str">
        <f t="shared" si="46"/>
        <v/>
      </c>
    </row>
    <row r="161" spans="1:35" ht="12.75" customHeight="1" x14ac:dyDescent="0.4">
      <c r="A161" s="219">
        <f t="shared" si="47"/>
        <v>149</v>
      </c>
      <c r="B161" s="46"/>
      <c r="C161" s="648"/>
      <c r="D161" s="649"/>
      <c r="E161" s="648"/>
      <c r="F161" s="649"/>
      <c r="G161" s="252"/>
      <c r="H161" s="332"/>
      <c r="I161" s="173">
        <f t="shared" si="39"/>
        <v>0</v>
      </c>
      <c r="J161" s="46"/>
      <c r="K161" s="174"/>
      <c r="L161" s="47"/>
      <c r="M161" s="22">
        <f t="shared" si="40"/>
        <v>0</v>
      </c>
      <c r="N161" s="42" t="str">
        <f t="shared" si="33"/>
        <v xml:space="preserve"> </v>
      </c>
      <c r="O161" s="43">
        <f t="shared" si="41"/>
        <v>0</v>
      </c>
      <c r="P161" s="48"/>
      <c r="Q161" s="48"/>
      <c r="R161" s="48"/>
      <c r="S161" s="172">
        <f t="shared" si="42"/>
        <v>0</v>
      </c>
      <c r="T161" s="183" t="str">
        <f t="shared" si="34"/>
        <v/>
      </c>
      <c r="U161" s="44" t="str">
        <f t="shared" si="43"/>
        <v/>
      </c>
      <c r="V161" s="548"/>
      <c r="W161" s="255"/>
      <c r="X161" s="255"/>
      <c r="Y161" s="255"/>
      <c r="Z161" s="194"/>
      <c r="AA161" s="1"/>
      <c r="AB161" s="195">
        <f t="shared" si="35"/>
        <v>0</v>
      </c>
      <c r="AC161" s="26">
        <f t="shared" si="36"/>
        <v>0</v>
      </c>
      <c r="AD161" s="24">
        <f t="shared" si="37"/>
        <v>0</v>
      </c>
      <c r="AE161" s="24">
        <f t="shared" si="38"/>
        <v>0</v>
      </c>
      <c r="AG161" s="195" t="str">
        <f t="shared" si="44"/>
        <v/>
      </c>
      <c r="AH161" s="26" t="str">
        <f t="shared" si="45"/>
        <v/>
      </c>
      <c r="AI161" s="24" t="str">
        <f t="shared" si="46"/>
        <v/>
      </c>
    </row>
    <row r="162" spans="1:35" ht="12.75" customHeight="1" x14ac:dyDescent="0.4">
      <c r="A162" s="219">
        <f t="shared" si="47"/>
        <v>150</v>
      </c>
      <c r="B162" s="46"/>
      <c r="C162" s="648"/>
      <c r="D162" s="649"/>
      <c r="E162" s="648"/>
      <c r="F162" s="649"/>
      <c r="G162" s="252"/>
      <c r="H162" s="332"/>
      <c r="I162" s="173">
        <f t="shared" si="39"/>
        <v>0</v>
      </c>
      <c r="J162" s="46"/>
      <c r="K162" s="174"/>
      <c r="L162" s="47"/>
      <c r="M162" s="22">
        <f t="shared" si="40"/>
        <v>0</v>
      </c>
      <c r="N162" s="42" t="str">
        <f t="shared" si="33"/>
        <v xml:space="preserve"> </v>
      </c>
      <c r="O162" s="43">
        <f t="shared" si="41"/>
        <v>0</v>
      </c>
      <c r="P162" s="48"/>
      <c r="Q162" s="48"/>
      <c r="R162" s="48"/>
      <c r="S162" s="172">
        <f t="shared" si="42"/>
        <v>0</v>
      </c>
      <c r="T162" s="183" t="str">
        <f t="shared" si="34"/>
        <v/>
      </c>
      <c r="U162" s="44" t="str">
        <f t="shared" si="43"/>
        <v/>
      </c>
      <c r="V162" s="548"/>
      <c r="W162" s="255"/>
      <c r="X162" s="255"/>
      <c r="Y162" s="255"/>
      <c r="Z162" s="194"/>
      <c r="AA162" s="1"/>
      <c r="AB162" s="195">
        <f t="shared" si="35"/>
        <v>0</v>
      </c>
      <c r="AC162" s="26">
        <f t="shared" si="36"/>
        <v>0</v>
      </c>
      <c r="AD162" s="24">
        <f t="shared" si="37"/>
        <v>0</v>
      </c>
      <c r="AE162" s="24">
        <f t="shared" si="38"/>
        <v>0</v>
      </c>
      <c r="AG162" s="195" t="str">
        <f t="shared" si="44"/>
        <v/>
      </c>
      <c r="AH162" s="26" t="str">
        <f t="shared" si="45"/>
        <v/>
      </c>
      <c r="AI162" s="24" t="str">
        <f t="shared" si="46"/>
        <v/>
      </c>
    </row>
    <row r="163" spans="1:35" ht="12.75" customHeight="1" x14ac:dyDescent="0.4">
      <c r="A163" s="219">
        <f t="shared" si="47"/>
        <v>151</v>
      </c>
      <c r="B163" s="46"/>
      <c r="C163" s="648"/>
      <c r="D163" s="649"/>
      <c r="E163" s="648"/>
      <c r="F163" s="649"/>
      <c r="G163" s="252"/>
      <c r="H163" s="332"/>
      <c r="I163" s="173">
        <f t="shared" si="39"/>
        <v>0</v>
      </c>
      <c r="J163" s="46"/>
      <c r="K163" s="174"/>
      <c r="L163" s="47"/>
      <c r="M163" s="22">
        <f t="shared" si="40"/>
        <v>0</v>
      </c>
      <c r="N163" s="42" t="str">
        <f t="shared" si="33"/>
        <v xml:space="preserve"> </v>
      </c>
      <c r="O163" s="43">
        <f t="shared" si="41"/>
        <v>0</v>
      </c>
      <c r="P163" s="48"/>
      <c r="Q163" s="48"/>
      <c r="R163" s="48"/>
      <c r="S163" s="172">
        <f t="shared" si="42"/>
        <v>0</v>
      </c>
      <c r="T163" s="183" t="str">
        <f t="shared" si="34"/>
        <v/>
      </c>
      <c r="U163" s="44" t="str">
        <f t="shared" si="43"/>
        <v/>
      </c>
      <c r="V163" s="548"/>
      <c r="W163" s="255"/>
      <c r="X163" s="255"/>
      <c r="Y163" s="255"/>
      <c r="Z163" s="194"/>
      <c r="AA163" s="1"/>
      <c r="AB163" s="195">
        <f t="shared" si="35"/>
        <v>0</v>
      </c>
      <c r="AC163" s="26">
        <f t="shared" si="36"/>
        <v>0</v>
      </c>
      <c r="AD163" s="24">
        <f t="shared" si="37"/>
        <v>0</v>
      </c>
      <c r="AE163" s="24">
        <f t="shared" si="38"/>
        <v>0</v>
      </c>
      <c r="AG163" s="195" t="str">
        <f t="shared" si="44"/>
        <v/>
      </c>
      <c r="AH163" s="26" t="str">
        <f t="shared" si="45"/>
        <v/>
      </c>
      <c r="AI163" s="24" t="str">
        <f t="shared" si="46"/>
        <v/>
      </c>
    </row>
    <row r="164" spans="1:35" ht="12.75" customHeight="1" x14ac:dyDescent="0.4">
      <c r="A164" s="219">
        <f t="shared" si="47"/>
        <v>152</v>
      </c>
      <c r="B164" s="46"/>
      <c r="C164" s="648"/>
      <c r="D164" s="649"/>
      <c r="E164" s="648"/>
      <c r="F164" s="649"/>
      <c r="G164" s="252"/>
      <c r="H164" s="332"/>
      <c r="I164" s="173">
        <f t="shared" si="39"/>
        <v>0</v>
      </c>
      <c r="J164" s="46"/>
      <c r="K164" s="174"/>
      <c r="L164" s="47"/>
      <c r="M164" s="22">
        <f t="shared" si="40"/>
        <v>0</v>
      </c>
      <c r="N164" s="42" t="str">
        <f t="shared" si="33"/>
        <v xml:space="preserve"> </v>
      </c>
      <c r="O164" s="43">
        <f t="shared" si="41"/>
        <v>0</v>
      </c>
      <c r="P164" s="48"/>
      <c r="Q164" s="48"/>
      <c r="R164" s="48"/>
      <c r="S164" s="172">
        <f t="shared" si="42"/>
        <v>0</v>
      </c>
      <c r="T164" s="183" t="str">
        <f t="shared" si="34"/>
        <v/>
      </c>
      <c r="U164" s="44" t="str">
        <f t="shared" si="43"/>
        <v/>
      </c>
      <c r="V164" s="548"/>
      <c r="W164" s="255"/>
      <c r="X164" s="255"/>
      <c r="Y164" s="255"/>
      <c r="Z164" s="194"/>
      <c r="AA164" s="1"/>
      <c r="AB164" s="195">
        <f t="shared" si="35"/>
        <v>0</v>
      </c>
      <c r="AC164" s="26">
        <f t="shared" si="36"/>
        <v>0</v>
      </c>
      <c r="AD164" s="24">
        <f t="shared" si="37"/>
        <v>0</v>
      </c>
      <c r="AE164" s="24">
        <f t="shared" si="38"/>
        <v>0</v>
      </c>
      <c r="AG164" s="195" t="str">
        <f t="shared" si="44"/>
        <v/>
      </c>
      <c r="AH164" s="26" t="str">
        <f t="shared" si="45"/>
        <v/>
      </c>
      <c r="AI164" s="24" t="str">
        <f t="shared" si="46"/>
        <v/>
      </c>
    </row>
    <row r="165" spans="1:35" ht="12.75" customHeight="1" x14ac:dyDescent="0.4">
      <c r="A165" s="219">
        <f t="shared" si="47"/>
        <v>153</v>
      </c>
      <c r="B165" s="46"/>
      <c r="C165" s="648"/>
      <c r="D165" s="649"/>
      <c r="E165" s="648"/>
      <c r="F165" s="649"/>
      <c r="G165" s="252"/>
      <c r="H165" s="332"/>
      <c r="I165" s="173">
        <f t="shared" si="39"/>
        <v>0</v>
      </c>
      <c r="J165" s="46"/>
      <c r="K165" s="174"/>
      <c r="L165" s="47"/>
      <c r="M165" s="22">
        <f t="shared" si="40"/>
        <v>0</v>
      </c>
      <c r="N165" s="42" t="str">
        <f t="shared" si="33"/>
        <v xml:space="preserve"> </v>
      </c>
      <c r="O165" s="43">
        <f t="shared" si="41"/>
        <v>0</v>
      </c>
      <c r="P165" s="48"/>
      <c r="Q165" s="48"/>
      <c r="R165" s="48"/>
      <c r="S165" s="172">
        <f t="shared" si="42"/>
        <v>0</v>
      </c>
      <c r="T165" s="183" t="str">
        <f t="shared" si="34"/>
        <v/>
      </c>
      <c r="U165" s="44" t="str">
        <f t="shared" si="43"/>
        <v/>
      </c>
      <c r="V165" s="548"/>
      <c r="W165" s="255"/>
      <c r="X165" s="255"/>
      <c r="Y165" s="255"/>
      <c r="Z165" s="194"/>
      <c r="AA165" s="1"/>
      <c r="AB165" s="195">
        <f t="shared" si="35"/>
        <v>0</v>
      </c>
      <c r="AC165" s="26">
        <f t="shared" si="36"/>
        <v>0</v>
      </c>
      <c r="AD165" s="24">
        <f t="shared" si="37"/>
        <v>0</v>
      </c>
      <c r="AE165" s="24">
        <f t="shared" si="38"/>
        <v>0</v>
      </c>
      <c r="AG165" s="195" t="str">
        <f t="shared" si="44"/>
        <v/>
      </c>
      <c r="AH165" s="26" t="str">
        <f t="shared" si="45"/>
        <v/>
      </c>
      <c r="AI165" s="24" t="str">
        <f t="shared" si="46"/>
        <v/>
      </c>
    </row>
    <row r="166" spans="1:35" ht="12.75" customHeight="1" x14ac:dyDescent="0.4">
      <c r="A166" s="219">
        <f t="shared" si="47"/>
        <v>154</v>
      </c>
      <c r="B166" s="46"/>
      <c r="C166" s="648"/>
      <c r="D166" s="649"/>
      <c r="E166" s="648"/>
      <c r="F166" s="649"/>
      <c r="G166" s="252"/>
      <c r="H166" s="332"/>
      <c r="I166" s="173">
        <f t="shared" si="39"/>
        <v>0</v>
      </c>
      <c r="J166" s="46"/>
      <c r="K166" s="174"/>
      <c r="L166" s="47"/>
      <c r="M166" s="22">
        <f t="shared" si="40"/>
        <v>0</v>
      </c>
      <c r="N166" s="42" t="str">
        <f t="shared" si="33"/>
        <v xml:space="preserve"> </v>
      </c>
      <c r="O166" s="43">
        <f t="shared" si="41"/>
        <v>0</v>
      </c>
      <c r="P166" s="48"/>
      <c r="Q166" s="48"/>
      <c r="R166" s="48"/>
      <c r="S166" s="172">
        <f t="shared" si="42"/>
        <v>0</v>
      </c>
      <c r="T166" s="183" t="str">
        <f t="shared" si="34"/>
        <v/>
      </c>
      <c r="U166" s="44" t="str">
        <f t="shared" si="43"/>
        <v/>
      </c>
      <c r="V166" s="548"/>
      <c r="W166" s="255"/>
      <c r="X166" s="255"/>
      <c r="Y166" s="255"/>
      <c r="Z166" s="194"/>
      <c r="AA166" s="1"/>
      <c r="AB166" s="195">
        <f t="shared" si="35"/>
        <v>0</v>
      </c>
      <c r="AC166" s="26">
        <f t="shared" si="36"/>
        <v>0</v>
      </c>
      <c r="AD166" s="24">
        <f t="shared" si="37"/>
        <v>0</v>
      </c>
      <c r="AE166" s="24">
        <f t="shared" si="38"/>
        <v>0</v>
      </c>
      <c r="AG166" s="195" t="str">
        <f t="shared" si="44"/>
        <v/>
      </c>
      <c r="AH166" s="26" t="str">
        <f t="shared" si="45"/>
        <v/>
      </c>
      <c r="AI166" s="24" t="str">
        <f t="shared" si="46"/>
        <v/>
      </c>
    </row>
    <row r="167" spans="1:35" ht="12.75" customHeight="1" x14ac:dyDescent="0.4">
      <c r="A167" s="219">
        <f t="shared" si="47"/>
        <v>155</v>
      </c>
      <c r="B167" s="46"/>
      <c r="C167" s="648"/>
      <c r="D167" s="649"/>
      <c r="E167" s="648"/>
      <c r="F167" s="649"/>
      <c r="G167" s="252"/>
      <c r="H167" s="332"/>
      <c r="I167" s="173">
        <f t="shared" si="39"/>
        <v>0</v>
      </c>
      <c r="J167" s="46"/>
      <c r="K167" s="174"/>
      <c r="L167" s="47"/>
      <c r="M167" s="22">
        <f t="shared" si="40"/>
        <v>0</v>
      </c>
      <c r="N167" s="42" t="str">
        <f t="shared" si="33"/>
        <v xml:space="preserve"> </v>
      </c>
      <c r="O167" s="43">
        <f t="shared" si="41"/>
        <v>0</v>
      </c>
      <c r="P167" s="48"/>
      <c r="Q167" s="48"/>
      <c r="R167" s="48"/>
      <c r="S167" s="172">
        <f t="shared" si="42"/>
        <v>0</v>
      </c>
      <c r="T167" s="183" t="str">
        <f t="shared" si="34"/>
        <v/>
      </c>
      <c r="U167" s="44" t="str">
        <f t="shared" si="43"/>
        <v/>
      </c>
      <c r="V167" s="548"/>
      <c r="W167" s="255"/>
      <c r="X167" s="255"/>
      <c r="Y167" s="255"/>
      <c r="Z167" s="194"/>
      <c r="AA167" s="1"/>
      <c r="AB167" s="195">
        <f t="shared" si="35"/>
        <v>0</v>
      </c>
      <c r="AC167" s="26">
        <f t="shared" si="36"/>
        <v>0</v>
      </c>
      <c r="AD167" s="24">
        <f t="shared" si="37"/>
        <v>0</v>
      </c>
      <c r="AE167" s="24">
        <f t="shared" si="38"/>
        <v>0</v>
      </c>
      <c r="AG167" s="195" t="str">
        <f t="shared" si="44"/>
        <v/>
      </c>
      <c r="AH167" s="26" t="str">
        <f t="shared" si="45"/>
        <v/>
      </c>
      <c r="AI167" s="24" t="str">
        <f t="shared" si="46"/>
        <v/>
      </c>
    </row>
    <row r="168" spans="1:35" ht="12.75" customHeight="1" x14ac:dyDescent="0.4">
      <c r="A168" s="219">
        <f t="shared" si="47"/>
        <v>156</v>
      </c>
      <c r="B168" s="46"/>
      <c r="C168" s="648"/>
      <c r="D168" s="649"/>
      <c r="E168" s="648"/>
      <c r="F168" s="649"/>
      <c r="G168" s="252"/>
      <c r="H168" s="332"/>
      <c r="I168" s="173">
        <f t="shared" si="39"/>
        <v>0</v>
      </c>
      <c r="J168" s="46"/>
      <c r="K168" s="174"/>
      <c r="L168" s="47"/>
      <c r="M168" s="22">
        <f t="shared" si="40"/>
        <v>0</v>
      </c>
      <c r="N168" s="42" t="str">
        <f t="shared" si="33"/>
        <v xml:space="preserve"> </v>
      </c>
      <c r="O168" s="43">
        <f t="shared" si="41"/>
        <v>0</v>
      </c>
      <c r="P168" s="48"/>
      <c r="Q168" s="48"/>
      <c r="R168" s="48"/>
      <c r="S168" s="172">
        <f t="shared" si="42"/>
        <v>0</v>
      </c>
      <c r="T168" s="183" t="str">
        <f t="shared" si="34"/>
        <v/>
      </c>
      <c r="U168" s="44" t="str">
        <f t="shared" si="43"/>
        <v/>
      </c>
      <c r="V168" s="548"/>
      <c r="W168" s="255"/>
      <c r="X168" s="255"/>
      <c r="Y168" s="255"/>
      <c r="Z168" s="194"/>
      <c r="AA168" s="1"/>
      <c r="AB168" s="195">
        <f t="shared" si="35"/>
        <v>0</v>
      </c>
      <c r="AC168" s="26">
        <f t="shared" si="36"/>
        <v>0</v>
      </c>
      <c r="AD168" s="24">
        <f t="shared" si="37"/>
        <v>0</v>
      </c>
      <c r="AE168" s="24">
        <f t="shared" si="38"/>
        <v>0</v>
      </c>
      <c r="AG168" s="195" t="str">
        <f t="shared" si="44"/>
        <v/>
      </c>
      <c r="AH168" s="26" t="str">
        <f t="shared" si="45"/>
        <v/>
      </c>
      <c r="AI168" s="24" t="str">
        <f t="shared" si="46"/>
        <v/>
      </c>
    </row>
    <row r="169" spans="1:35" ht="12.75" customHeight="1" x14ac:dyDescent="0.4">
      <c r="A169" s="219">
        <f t="shared" si="47"/>
        <v>157</v>
      </c>
      <c r="B169" s="46"/>
      <c r="C169" s="648"/>
      <c r="D169" s="649"/>
      <c r="E169" s="648"/>
      <c r="F169" s="649"/>
      <c r="G169" s="252"/>
      <c r="H169" s="332"/>
      <c r="I169" s="173">
        <f t="shared" si="39"/>
        <v>0</v>
      </c>
      <c r="J169" s="46"/>
      <c r="K169" s="174"/>
      <c r="L169" s="47"/>
      <c r="M169" s="22">
        <f t="shared" si="40"/>
        <v>0</v>
      </c>
      <c r="N169" s="42" t="str">
        <f t="shared" si="33"/>
        <v xml:space="preserve"> </v>
      </c>
      <c r="O169" s="43">
        <f t="shared" si="41"/>
        <v>0</v>
      </c>
      <c r="P169" s="48"/>
      <c r="Q169" s="48"/>
      <c r="R169" s="48"/>
      <c r="S169" s="172">
        <f t="shared" si="42"/>
        <v>0</v>
      </c>
      <c r="T169" s="183" t="str">
        <f t="shared" si="34"/>
        <v/>
      </c>
      <c r="U169" s="44" t="str">
        <f t="shared" si="43"/>
        <v/>
      </c>
      <c r="V169" s="548"/>
      <c r="W169" s="255"/>
      <c r="X169" s="255"/>
      <c r="Y169" s="255"/>
      <c r="Z169" s="194"/>
      <c r="AA169" s="1"/>
      <c r="AB169" s="195">
        <f t="shared" si="35"/>
        <v>0</v>
      </c>
      <c r="AC169" s="26">
        <f t="shared" si="36"/>
        <v>0</v>
      </c>
      <c r="AD169" s="24">
        <f t="shared" si="37"/>
        <v>0</v>
      </c>
      <c r="AE169" s="24">
        <f t="shared" si="38"/>
        <v>0</v>
      </c>
      <c r="AG169" s="195" t="str">
        <f t="shared" si="44"/>
        <v/>
      </c>
      <c r="AH169" s="26" t="str">
        <f t="shared" si="45"/>
        <v/>
      </c>
      <c r="AI169" s="24" t="str">
        <f t="shared" si="46"/>
        <v/>
      </c>
    </row>
    <row r="170" spans="1:35" ht="12.75" customHeight="1" x14ac:dyDescent="0.4">
      <c r="A170" s="219">
        <f t="shared" si="47"/>
        <v>158</v>
      </c>
      <c r="B170" s="46"/>
      <c r="C170" s="648"/>
      <c r="D170" s="649"/>
      <c r="E170" s="648"/>
      <c r="F170" s="649"/>
      <c r="G170" s="252"/>
      <c r="H170" s="332"/>
      <c r="I170" s="173">
        <f t="shared" si="39"/>
        <v>0</v>
      </c>
      <c r="J170" s="46"/>
      <c r="K170" s="174"/>
      <c r="L170" s="47"/>
      <c r="M170" s="22">
        <f t="shared" si="40"/>
        <v>0</v>
      </c>
      <c r="N170" s="42" t="str">
        <f t="shared" si="33"/>
        <v xml:space="preserve"> </v>
      </c>
      <c r="O170" s="43">
        <f t="shared" si="41"/>
        <v>0</v>
      </c>
      <c r="P170" s="48"/>
      <c r="Q170" s="48"/>
      <c r="R170" s="48"/>
      <c r="S170" s="172">
        <f t="shared" si="42"/>
        <v>0</v>
      </c>
      <c r="T170" s="183" t="str">
        <f t="shared" si="34"/>
        <v/>
      </c>
      <c r="U170" s="44" t="str">
        <f t="shared" si="43"/>
        <v/>
      </c>
      <c r="V170" s="548"/>
      <c r="W170" s="255"/>
      <c r="X170" s="255"/>
      <c r="Y170" s="255"/>
      <c r="Z170" s="194"/>
      <c r="AA170" s="1"/>
      <c r="AB170" s="195">
        <f t="shared" si="35"/>
        <v>0</v>
      </c>
      <c r="AC170" s="26">
        <f t="shared" si="36"/>
        <v>0</v>
      </c>
      <c r="AD170" s="24">
        <f t="shared" si="37"/>
        <v>0</v>
      </c>
      <c r="AE170" s="24">
        <f t="shared" si="38"/>
        <v>0</v>
      </c>
      <c r="AG170" s="195" t="str">
        <f t="shared" si="44"/>
        <v/>
      </c>
      <c r="AH170" s="26" t="str">
        <f t="shared" si="45"/>
        <v/>
      </c>
      <c r="AI170" s="24" t="str">
        <f t="shared" si="46"/>
        <v/>
      </c>
    </row>
    <row r="171" spans="1:35" ht="12.75" customHeight="1" x14ac:dyDescent="0.4">
      <c r="A171" s="219">
        <f t="shared" si="47"/>
        <v>159</v>
      </c>
      <c r="B171" s="46"/>
      <c r="C171" s="648"/>
      <c r="D171" s="649"/>
      <c r="E171" s="648"/>
      <c r="F171" s="649"/>
      <c r="G171" s="252"/>
      <c r="H171" s="332"/>
      <c r="I171" s="173">
        <f t="shared" si="39"/>
        <v>0</v>
      </c>
      <c r="J171" s="46"/>
      <c r="K171" s="174"/>
      <c r="L171" s="47"/>
      <c r="M171" s="22">
        <f t="shared" si="40"/>
        <v>0</v>
      </c>
      <c r="N171" s="42" t="str">
        <f t="shared" si="33"/>
        <v xml:space="preserve"> </v>
      </c>
      <c r="O171" s="43">
        <f t="shared" si="41"/>
        <v>0</v>
      </c>
      <c r="P171" s="48"/>
      <c r="Q171" s="48"/>
      <c r="R171" s="48"/>
      <c r="S171" s="172">
        <f t="shared" si="42"/>
        <v>0</v>
      </c>
      <c r="T171" s="183" t="str">
        <f t="shared" si="34"/>
        <v/>
      </c>
      <c r="U171" s="44" t="str">
        <f t="shared" si="43"/>
        <v/>
      </c>
      <c r="V171" s="548"/>
      <c r="W171" s="255"/>
      <c r="X171" s="255"/>
      <c r="Y171" s="255"/>
      <c r="Z171" s="194"/>
      <c r="AA171" s="1"/>
      <c r="AB171" s="195">
        <f t="shared" si="35"/>
        <v>0</v>
      </c>
      <c r="AC171" s="26">
        <f t="shared" si="36"/>
        <v>0</v>
      </c>
      <c r="AD171" s="24">
        <f t="shared" si="37"/>
        <v>0</v>
      </c>
      <c r="AE171" s="24">
        <f t="shared" si="38"/>
        <v>0</v>
      </c>
      <c r="AG171" s="195" t="str">
        <f t="shared" si="44"/>
        <v/>
      </c>
      <c r="AH171" s="26" t="str">
        <f t="shared" si="45"/>
        <v/>
      </c>
      <c r="AI171" s="24" t="str">
        <f t="shared" si="46"/>
        <v/>
      </c>
    </row>
    <row r="172" spans="1:35" ht="12.75" customHeight="1" x14ac:dyDescent="0.4">
      <c r="A172" s="219">
        <f t="shared" si="47"/>
        <v>160</v>
      </c>
      <c r="B172" s="46"/>
      <c r="C172" s="648"/>
      <c r="D172" s="649"/>
      <c r="E172" s="648"/>
      <c r="F172" s="649"/>
      <c r="G172" s="252"/>
      <c r="H172" s="332"/>
      <c r="I172" s="173">
        <f t="shared" si="39"/>
        <v>0</v>
      </c>
      <c r="J172" s="46"/>
      <c r="K172" s="174"/>
      <c r="L172" s="47"/>
      <c r="M172" s="22">
        <f t="shared" si="40"/>
        <v>0</v>
      </c>
      <c r="N172" s="42" t="str">
        <f t="shared" si="33"/>
        <v xml:space="preserve"> </v>
      </c>
      <c r="O172" s="43">
        <f t="shared" si="41"/>
        <v>0</v>
      </c>
      <c r="P172" s="48"/>
      <c r="Q172" s="48"/>
      <c r="R172" s="48"/>
      <c r="S172" s="172">
        <f t="shared" si="42"/>
        <v>0</v>
      </c>
      <c r="T172" s="183" t="str">
        <f t="shared" si="34"/>
        <v/>
      </c>
      <c r="U172" s="44" t="str">
        <f t="shared" si="43"/>
        <v/>
      </c>
      <c r="V172" s="548"/>
      <c r="W172" s="255"/>
      <c r="X172" s="255"/>
      <c r="Y172" s="255"/>
      <c r="Z172" s="194"/>
      <c r="AA172" s="1"/>
      <c r="AB172" s="195">
        <f t="shared" si="35"/>
        <v>0</v>
      </c>
      <c r="AC172" s="26">
        <f t="shared" si="36"/>
        <v>0</v>
      </c>
      <c r="AD172" s="24">
        <f t="shared" si="37"/>
        <v>0</v>
      </c>
      <c r="AE172" s="24">
        <f t="shared" si="38"/>
        <v>0</v>
      </c>
      <c r="AG172" s="195" t="str">
        <f t="shared" si="44"/>
        <v/>
      </c>
      <c r="AH172" s="26" t="str">
        <f t="shared" si="45"/>
        <v/>
      </c>
      <c r="AI172" s="24" t="str">
        <f t="shared" si="46"/>
        <v/>
      </c>
    </row>
    <row r="173" spans="1:35" ht="12.75" customHeight="1" x14ac:dyDescent="0.4">
      <c r="A173" s="219">
        <f t="shared" si="47"/>
        <v>161</v>
      </c>
      <c r="B173" s="46"/>
      <c r="C173" s="648"/>
      <c r="D173" s="649"/>
      <c r="E173" s="648"/>
      <c r="F173" s="649"/>
      <c r="G173" s="252"/>
      <c r="H173" s="332"/>
      <c r="I173" s="173">
        <f t="shared" si="39"/>
        <v>0</v>
      </c>
      <c r="J173" s="46"/>
      <c r="K173" s="174"/>
      <c r="L173" s="47"/>
      <c r="M173" s="22">
        <f t="shared" si="40"/>
        <v>0</v>
      </c>
      <c r="N173" s="42" t="str">
        <f t="shared" si="33"/>
        <v xml:space="preserve"> </v>
      </c>
      <c r="O173" s="43">
        <f t="shared" si="41"/>
        <v>0</v>
      </c>
      <c r="P173" s="48"/>
      <c r="Q173" s="48"/>
      <c r="R173" s="48"/>
      <c r="S173" s="172">
        <f t="shared" si="42"/>
        <v>0</v>
      </c>
      <c r="T173" s="183" t="str">
        <f t="shared" si="34"/>
        <v/>
      </c>
      <c r="U173" s="44" t="str">
        <f t="shared" si="43"/>
        <v/>
      </c>
      <c r="V173" s="548"/>
      <c r="W173" s="255"/>
      <c r="X173" s="255"/>
      <c r="Y173" s="255"/>
      <c r="Z173" s="194"/>
      <c r="AA173" s="1"/>
      <c r="AB173" s="195">
        <f t="shared" si="35"/>
        <v>0</v>
      </c>
      <c r="AC173" s="26">
        <f t="shared" si="36"/>
        <v>0</v>
      </c>
      <c r="AD173" s="24">
        <f t="shared" si="37"/>
        <v>0</v>
      </c>
      <c r="AE173" s="24">
        <f t="shared" si="38"/>
        <v>0</v>
      </c>
      <c r="AG173" s="195" t="str">
        <f t="shared" si="44"/>
        <v/>
      </c>
      <c r="AH173" s="26" t="str">
        <f t="shared" si="45"/>
        <v/>
      </c>
      <c r="AI173" s="24" t="str">
        <f t="shared" si="46"/>
        <v/>
      </c>
    </row>
    <row r="174" spans="1:35" ht="12.75" customHeight="1" x14ac:dyDescent="0.4">
      <c r="A174" s="219">
        <f t="shared" si="47"/>
        <v>162</v>
      </c>
      <c r="B174" s="46"/>
      <c r="C174" s="648"/>
      <c r="D174" s="649"/>
      <c r="E174" s="648"/>
      <c r="F174" s="649"/>
      <c r="G174" s="252"/>
      <c r="H174" s="332"/>
      <c r="I174" s="173">
        <f t="shared" si="39"/>
        <v>0</v>
      </c>
      <c r="J174" s="46"/>
      <c r="K174" s="174"/>
      <c r="L174" s="47"/>
      <c r="M174" s="22">
        <f t="shared" si="40"/>
        <v>0</v>
      </c>
      <c r="N174" s="42" t="str">
        <f t="shared" si="33"/>
        <v xml:space="preserve"> </v>
      </c>
      <c r="O174" s="43">
        <f t="shared" si="41"/>
        <v>0</v>
      </c>
      <c r="P174" s="48"/>
      <c r="Q174" s="48"/>
      <c r="R174" s="48"/>
      <c r="S174" s="172">
        <f t="shared" si="42"/>
        <v>0</v>
      </c>
      <c r="T174" s="183" t="str">
        <f t="shared" si="34"/>
        <v/>
      </c>
      <c r="U174" s="44" t="str">
        <f t="shared" si="43"/>
        <v/>
      </c>
      <c r="V174" s="548"/>
      <c r="W174" s="255"/>
      <c r="X174" s="255"/>
      <c r="Y174" s="255"/>
      <c r="Z174" s="194"/>
      <c r="AA174" s="1"/>
      <c r="AB174" s="195">
        <f t="shared" si="35"/>
        <v>0</v>
      </c>
      <c r="AC174" s="26">
        <f t="shared" si="36"/>
        <v>0</v>
      </c>
      <c r="AD174" s="24">
        <f t="shared" si="37"/>
        <v>0</v>
      </c>
      <c r="AE174" s="24">
        <f t="shared" si="38"/>
        <v>0</v>
      </c>
      <c r="AG174" s="195" t="str">
        <f t="shared" si="44"/>
        <v/>
      </c>
      <c r="AH174" s="26" t="str">
        <f t="shared" si="45"/>
        <v/>
      </c>
      <c r="AI174" s="24" t="str">
        <f t="shared" si="46"/>
        <v/>
      </c>
    </row>
    <row r="175" spans="1:35" ht="12.75" customHeight="1" x14ac:dyDescent="0.4">
      <c r="A175" s="219">
        <f t="shared" si="47"/>
        <v>163</v>
      </c>
      <c r="B175" s="46"/>
      <c r="C175" s="648"/>
      <c r="D175" s="649"/>
      <c r="E175" s="648"/>
      <c r="F175" s="649"/>
      <c r="G175" s="252"/>
      <c r="H175" s="332"/>
      <c r="I175" s="173">
        <f t="shared" si="39"/>
        <v>0</v>
      </c>
      <c r="J175" s="46"/>
      <c r="K175" s="174"/>
      <c r="L175" s="47"/>
      <c r="M175" s="22">
        <f t="shared" si="40"/>
        <v>0</v>
      </c>
      <c r="N175" s="42" t="str">
        <f t="shared" si="33"/>
        <v xml:space="preserve"> </v>
      </c>
      <c r="O175" s="43">
        <f t="shared" si="41"/>
        <v>0</v>
      </c>
      <c r="P175" s="48"/>
      <c r="Q175" s="48"/>
      <c r="R175" s="48"/>
      <c r="S175" s="172">
        <f t="shared" si="42"/>
        <v>0</v>
      </c>
      <c r="T175" s="183" t="str">
        <f t="shared" si="34"/>
        <v/>
      </c>
      <c r="U175" s="44" t="str">
        <f t="shared" si="43"/>
        <v/>
      </c>
      <c r="V175" s="548"/>
      <c r="W175" s="255"/>
      <c r="X175" s="255"/>
      <c r="Y175" s="255"/>
      <c r="Z175" s="194"/>
      <c r="AA175" s="1"/>
      <c r="AB175" s="195">
        <f t="shared" si="35"/>
        <v>0</v>
      </c>
      <c r="AC175" s="26">
        <f t="shared" si="36"/>
        <v>0</v>
      </c>
      <c r="AD175" s="24">
        <f t="shared" si="37"/>
        <v>0</v>
      </c>
      <c r="AE175" s="24">
        <f t="shared" si="38"/>
        <v>0</v>
      </c>
      <c r="AG175" s="195" t="str">
        <f t="shared" si="44"/>
        <v/>
      </c>
      <c r="AH175" s="26" t="str">
        <f t="shared" si="45"/>
        <v/>
      </c>
      <c r="AI175" s="24" t="str">
        <f t="shared" si="46"/>
        <v/>
      </c>
    </row>
    <row r="176" spans="1:35" ht="12.75" customHeight="1" x14ac:dyDescent="0.4">
      <c r="A176" s="219">
        <f t="shared" si="47"/>
        <v>164</v>
      </c>
      <c r="B176" s="46"/>
      <c r="C176" s="648"/>
      <c r="D176" s="649"/>
      <c r="E176" s="648"/>
      <c r="F176" s="649"/>
      <c r="G176" s="252"/>
      <c r="H176" s="332"/>
      <c r="I176" s="173">
        <f t="shared" si="39"/>
        <v>0</v>
      </c>
      <c r="J176" s="46"/>
      <c r="K176" s="174"/>
      <c r="L176" s="47"/>
      <c r="M176" s="22">
        <f t="shared" si="40"/>
        <v>0</v>
      </c>
      <c r="N176" s="42" t="str">
        <f t="shared" si="33"/>
        <v xml:space="preserve"> </v>
      </c>
      <c r="O176" s="43">
        <f t="shared" si="41"/>
        <v>0</v>
      </c>
      <c r="P176" s="48"/>
      <c r="Q176" s="48"/>
      <c r="R176" s="48"/>
      <c r="S176" s="172">
        <f t="shared" si="42"/>
        <v>0</v>
      </c>
      <c r="T176" s="183" t="str">
        <f t="shared" si="34"/>
        <v/>
      </c>
      <c r="U176" s="44" t="str">
        <f t="shared" si="43"/>
        <v/>
      </c>
      <c r="V176" s="548"/>
      <c r="W176" s="255"/>
      <c r="X176" s="255"/>
      <c r="Y176" s="255"/>
      <c r="Z176" s="194"/>
      <c r="AA176" s="1"/>
      <c r="AB176" s="195">
        <f t="shared" si="35"/>
        <v>0</v>
      </c>
      <c r="AC176" s="26">
        <f t="shared" si="36"/>
        <v>0</v>
      </c>
      <c r="AD176" s="24">
        <f t="shared" si="37"/>
        <v>0</v>
      </c>
      <c r="AE176" s="24">
        <f t="shared" si="38"/>
        <v>0</v>
      </c>
      <c r="AG176" s="195" t="str">
        <f t="shared" si="44"/>
        <v/>
      </c>
      <c r="AH176" s="26" t="str">
        <f t="shared" si="45"/>
        <v/>
      </c>
      <c r="AI176" s="24" t="str">
        <f t="shared" si="46"/>
        <v/>
      </c>
    </row>
    <row r="177" spans="1:35" ht="12.75" customHeight="1" x14ac:dyDescent="0.4">
      <c r="A177" s="219">
        <f t="shared" si="47"/>
        <v>165</v>
      </c>
      <c r="B177" s="46"/>
      <c r="C177" s="648"/>
      <c r="D177" s="649"/>
      <c r="E177" s="648"/>
      <c r="F177" s="649"/>
      <c r="G177" s="252"/>
      <c r="H177" s="332"/>
      <c r="I177" s="173">
        <f t="shared" si="39"/>
        <v>0</v>
      </c>
      <c r="J177" s="46"/>
      <c r="K177" s="174"/>
      <c r="L177" s="47"/>
      <c r="M177" s="22">
        <f t="shared" si="40"/>
        <v>0</v>
      </c>
      <c r="N177" s="42" t="str">
        <f t="shared" si="33"/>
        <v xml:space="preserve"> </v>
      </c>
      <c r="O177" s="43">
        <f t="shared" si="41"/>
        <v>0</v>
      </c>
      <c r="P177" s="48"/>
      <c r="Q177" s="48"/>
      <c r="R177" s="48"/>
      <c r="S177" s="172">
        <f t="shared" si="42"/>
        <v>0</v>
      </c>
      <c r="T177" s="183" t="str">
        <f t="shared" si="34"/>
        <v/>
      </c>
      <c r="U177" s="44" t="str">
        <f t="shared" si="43"/>
        <v/>
      </c>
      <c r="V177" s="548"/>
      <c r="W177" s="255"/>
      <c r="X177" s="255"/>
      <c r="Y177" s="255"/>
      <c r="Z177" s="194"/>
      <c r="AA177" s="1"/>
      <c r="AB177" s="195">
        <f t="shared" si="35"/>
        <v>0</v>
      </c>
      <c r="AC177" s="26">
        <f t="shared" si="36"/>
        <v>0</v>
      </c>
      <c r="AD177" s="24">
        <f t="shared" si="37"/>
        <v>0</v>
      </c>
      <c r="AE177" s="24">
        <f t="shared" si="38"/>
        <v>0</v>
      </c>
      <c r="AG177" s="195" t="str">
        <f t="shared" si="44"/>
        <v/>
      </c>
      <c r="AH177" s="26" t="str">
        <f t="shared" si="45"/>
        <v/>
      </c>
      <c r="AI177" s="24" t="str">
        <f t="shared" si="46"/>
        <v/>
      </c>
    </row>
    <row r="178" spans="1:35" ht="12.75" customHeight="1" x14ac:dyDescent="0.4">
      <c r="A178" s="219">
        <f t="shared" si="47"/>
        <v>166</v>
      </c>
      <c r="B178" s="46"/>
      <c r="C178" s="648"/>
      <c r="D178" s="649"/>
      <c r="E178" s="648"/>
      <c r="F178" s="649"/>
      <c r="G178" s="252"/>
      <c r="H178" s="332"/>
      <c r="I178" s="173">
        <f t="shared" si="39"/>
        <v>0</v>
      </c>
      <c r="J178" s="46"/>
      <c r="K178" s="174"/>
      <c r="L178" s="47"/>
      <c r="M178" s="22">
        <f t="shared" si="40"/>
        <v>0</v>
      </c>
      <c r="N178" s="42" t="str">
        <f t="shared" si="33"/>
        <v xml:space="preserve"> </v>
      </c>
      <c r="O178" s="43">
        <f t="shared" si="41"/>
        <v>0</v>
      </c>
      <c r="P178" s="48"/>
      <c r="Q178" s="48"/>
      <c r="R178" s="48"/>
      <c r="S178" s="172">
        <f t="shared" si="42"/>
        <v>0</v>
      </c>
      <c r="T178" s="183" t="str">
        <f t="shared" si="34"/>
        <v/>
      </c>
      <c r="U178" s="44" t="str">
        <f t="shared" si="43"/>
        <v/>
      </c>
      <c r="V178" s="548"/>
      <c r="W178" s="255"/>
      <c r="X178" s="255"/>
      <c r="Y178" s="255"/>
      <c r="Z178" s="194"/>
      <c r="AA178" s="1"/>
      <c r="AB178" s="195">
        <f t="shared" si="35"/>
        <v>0</v>
      </c>
      <c r="AC178" s="26">
        <f t="shared" si="36"/>
        <v>0</v>
      </c>
      <c r="AD178" s="24">
        <f t="shared" si="37"/>
        <v>0</v>
      </c>
      <c r="AE178" s="24">
        <f t="shared" si="38"/>
        <v>0</v>
      </c>
      <c r="AG178" s="195" t="str">
        <f t="shared" si="44"/>
        <v/>
      </c>
      <c r="AH178" s="26" t="str">
        <f t="shared" si="45"/>
        <v/>
      </c>
      <c r="AI178" s="24" t="str">
        <f t="shared" si="46"/>
        <v/>
      </c>
    </row>
    <row r="179" spans="1:35" ht="12.75" customHeight="1" x14ac:dyDescent="0.4">
      <c r="A179" s="219">
        <f t="shared" si="47"/>
        <v>167</v>
      </c>
      <c r="B179" s="46"/>
      <c r="C179" s="648"/>
      <c r="D179" s="649"/>
      <c r="E179" s="648"/>
      <c r="F179" s="649"/>
      <c r="G179" s="252"/>
      <c r="H179" s="332"/>
      <c r="I179" s="173">
        <f t="shared" si="39"/>
        <v>0</v>
      </c>
      <c r="J179" s="46"/>
      <c r="K179" s="174"/>
      <c r="L179" s="47"/>
      <c r="M179" s="22">
        <f t="shared" si="40"/>
        <v>0</v>
      </c>
      <c r="N179" s="42" t="str">
        <f t="shared" si="33"/>
        <v xml:space="preserve"> </v>
      </c>
      <c r="O179" s="43">
        <f t="shared" si="41"/>
        <v>0</v>
      </c>
      <c r="P179" s="48"/>
      <c r="Q179" s="48"/>
      <c r="R179" s="48"/>
      <c r="S179" s="172">
        <f t="shared" si="42"/>
        <v>0</v>
      </c>
      <c r="T179" s="183" t="str">
        <f t="shared" si="34"/>
        <v/>
      </c>
      <c r="U179" s="44" t="str">
        <f t="shared" si="43"/>
        <v/>
      </c>
      <c r="V179" s="548"/>
      <c r="W179" s="255"/>
      <c r="X179" s="255"/>
      <c r="Y179" s="255"/>
      <c r="Z179" s="194"/>
      <c r="AA179" s="1"/>
      <c r="AB179" s="195">
        <f t="shared" si="35"/>
        <v>0</v>
      </c>
      <c r="AC179" s="26">
        <f t="shared" si="36"/>
        <v>0</v>
      </c>
      <c r="AD179" s="24">
        <f t="shared" si="37"/>
        <v>0</v>
      </c>
      <c r="AE179" s="24">
        <f t="shared" si="38"/>
        <v>0</v>
      </c>
      <c r="AG179" s="195" t="str">
        <f t="shared" si="44"/>
        <v/>
      </c>
      <c r="AH179" s="26" t="str">
        <f t="shared" si="45"/>
        <v/>
      </c>
      <c r="AI179" s="24" t="str">
        <f t="shared" si="46"/>
        <v/>
      </c>
    </row>
    <row r="180" spans="1:35" ht="12.75" customHeight="1" x14ac:dyDescent="0.4">
      <c r="A180" s="219">
        <f t="shared" si="47"/>
        <v>168</v>
      </c>
      <c r="B180" s="46"/>
      <c r="C180" s="648"/>
      <c r="D180" s="649"/>
      <c r="E180" s="648"/>
      <c r="F180" s="649"/>
      <c r="G180" s="252"/>
      <c r="H180" s="332"/>
      <c r="I180" s="173">
        <f t="shared" si="39"/>
        <v>0</v>
      </c>
      <c r="J180" s="46"/>
      <c r="K180" s="174"/>
      <c r="L180" s="47"/>
      <c r="M180" s="22">
        <f t="shared" si="40"/>
        <v>0</v>
      </c>
      <c r="N180" s="42" t="str">
        <f t="shared" si="33"/>
        <v xml:space="preserve"> </v>
      </c>
      <c r="O180" s="43">
        <f t="shared" si="41"/>
        <v>0</v>
      </c>
      <c r="P180" s="48"/>
      <c r="Q180" s="48"/>
      <c r="R180" s="48"/>
      <c r="S180" s="172">
        <f t="shared" si="42"/>
        <v>0</v>
      </c>
      <c r="T180" s="183" t="str">
        <f t="shared" si="34"/>
        <v/>
      </c>
      <c r="U180" s="44" t="str">
        <f t="shared" si="43"/>
        <v/>
      </c>
      <c r="V180" s="548"/>
      <c r="W180" s="255"/>
      <c r="X180" s="255"/>
      <c r="Y180" s="255"/>
      <c r="Z180" s="194"/>
      <c r="AA180" s="1"/>
      <c r="AB180" s="195">
        <f t="shared" si="35"/>
        <v>0</v>
      </c>
      <c r="AC180" s="26">
        <f t="shared" si="36"/>
        <v>0</v>
      </c>
      <c r="AD180" s="24">
        <f t="shared" si="37"/>
        <v>0</v>
      </c>
      <c r="AE180" s="24">
        <f t="shared" si="38"/>
        <v>0</v>
      </c>
      <c r="AG180" s="195" t="str">
        <f t="shared" si="44"/>
        <v/>
      </c>
      <c r="AH180" s="26" t="str">
        <f t="shared" si="45"/>
        <v/>
      </c>
      <c r="AI180" s="24" t="str">
        <f t="shared" si="46"/>
        <v/>
      </c>
    </row>
    <row r="181" spans="1:35" ht="12.75" customHeight="1" x14ac:dyDescent="0.4">
      <c r="A181" s="219">
        <f t="shared" si="47"/>
        <v>169</v>
      </c>
      <c r="B181" s="46"/>
      <c r="C181" s="648"/>
      <c r="D181" s="649"/>
      <c r="E181" s="648"/>
      <c r="F181" s="649"/>
      <c r="G181" s="252"/>
      <c r="H181" s="332"/>
      <c r="I181" s="173">
        <f t="shared" si="39"/>
        <v>0</v>
      </c>
      <c r="J181" s="46"/>
      <c r="K181" s="174"/>
      <c r="L181" s="47"/>
      <c r="M181" s="22">
        <f t="shared" si="40"/>
        <v>0</v>
      </c>
      <c r="N181" s="42" t="str">
        <f t="shared" si="33"/>
        <v xml:space="preserve"> </v>
      </c>
      <c r="O181" s="43">
        <f t="shared" si="41"/>
        <v>0</v>
      </c>
      <c r="P181" s="48"/>
      <c r="Q181" s="48"/>
      <c r="R181" s="48"/>
      <c r="S181" s="172">
        <f t="shared" si="42"/>
        <v>0</v>
      </c>
      <c r="T181" s="183" t="str">
        <f t="shared" si="34"/>
        <v/>
      </c>
      <c r="U181" s="44" t="str">
        <f t="shared" si="43"/>
        <v/>
      </c>
      <c r="V181" s="548"/>
      <c r="W181" s="255"/>
      <c r="X181" s="255"/>
      <c r="Y181" s="255"/>
      <c r="Z181" s="194"/>
      <c r="AA181" s="1"/>
      <c r="AB181" s="195">
        <f t="shared" si="35"/>
        <v>0</v>
      </c>
      <c r="AC181" s="26">
        <f t="shared" si="36"/>
        <v>0</v>
      </c>
      <c r="AD181" s="24">
        <f t="shared" si="37"/>
        <v>0</v>
      </c>
      <c r="AE181" s="24">
        <f t="shared" si="38"/>
        <v>0</v>
      </c>
      <c r="AG181" s="195" t="str">
        <f t="shared" si="44"/>
        <v/>
      </c>
      <c r="AH181" s="26" t="str">
        <f t="shared" si="45"/>
        <v/>
      </c>
      <c r="AI181" s="24" t="str">
        <f t="shared" si="46"/>
        <v/>
      </c>
    </row>
    <row r="182" spans="1:35" ht="12.75" customHeight="1" x14ac:dyDescent="0.4">
      <c r="A182" s="219">
        <f t="shared" si="47"/>
        <v>170</v>
      </c>
      <c r="B182" s="46"/>
      <c r="C182" s="648"/>
      <c r="D182" s="649"/>
      <c r="E182" s="648"/>
      <c r="F182" s="649"/>
      <c r="G182" s="252"/>
      <c r="H182" s="332"/>
      <c r="I182" s="173">
        <f t="shared" si="39"/>
        <v>0</v>
      </c>
      <c r="J182" s="46"/>
      <c r="K182" s="174"/>
      <c r="L182" s="47"/>
      <c r="M182" s="22">
        <f t="shared" si="40"/>
        <v>0</v>
      </c>
      <c r="N182" s="42" t="str">
        <f t="shared" si="33"/>
        <v xml:space="preserve"> </v>
      </c>
      <c r="O182" s="43">
        <f t="shared" si="41"/>
        <v>0</v>
      </c>
      <c r="P182" s="48"/>
      <c r="Q182" s="48"/>
      <c r="R182" s="48"/>
      <c r="S182" s="172">
        <f t="shared" si="42"/>
        <v>0</v>
      </c>
      <c r="T182" s="183" t="str">
        <f t="shared" si="34"/>
        <v/>
      </c>
      <c r="U182" s="44" t="str">
        <f t="shared" si="43"/>
        <v/>
      </c>
      <c r="V182" s="548"/>
      <c r="W182" s="255"/>
      <c r="X182" s="255"/>
      <c r="Y182" s="255"/>
      <c r="Z182" s="194"/>
      <c r="AA182" s="1"/>
      <c r="AB182" s="195">
        <f t="shared" si="35"/>
        <v>0</v>
      </c>
      <c r="AC182" s="26">
        <f t="shared" si="36"/>
        <v>0</v>
      </c>
      <c r="AD182" s="24">
        <f t="shared" si="37"/>
        <v>0</v>
      </c>
      <c r="AE182" s="24">
        <f t="shared" si="38"/>
        <v>0</v>
      </c>
      <c r="AG182" s="195" t="str">
        <f t="shared" si="44"/>
        <v/>
      </c>
      <c r="AH182" s="26" t="str">
        <f t="shared" si="45"/>
        <v/>
      </c>
      <c r="AI182" s="24" t="str">
        <f t="shared" si="46"/>
        <v/>
      </c>
    </row>
    <row r="183" spans="1:35" ht="12.75" customHeight="1" x14ac:dyDescent="0.4">
      <c r="A183" s="219">
        <f t="shared" si="47"/>
        <v>171</v>
      </c>
      <c r="B183" s="46"/>
      <c r="C183" s="648"/>
      <c r="D183" s="649"/>
      <c r="E183" s="648"/>
      <c r="F183" s="649"/>
      <c r="G183" s="252"/>
      <c r="H183" s="332"/>
      <c r="I183" s="173">
        <f t="shared" si="39"/>
        <v>0</v>
      </c>
      <c r="J183" s="46"/>
      <c r="K183" s="174"/>
      <c r="L183" s="47"/>
      <c r="M183" s="22">
        <f t="shared" si="40"/>
        <v>0</v>
      </c>
      <c r="N183" s="42" t="str">
        <f t="shared" si="33"/>
        <v xml:space="preserve"> </v>
      </c>
      <c r="O183" s="43">
        <f t="shared" si="41"/>
        <v>0</v>
      </c>
      <c r="P183" s="48"/>
      <c r="Q183" s="48"/>
      <c r="R183" s="48"/>
      <c r="S183" s="172">
        <f t="shared" si="42"/>
        <v>0</v>
      </c>
      <c r="T183" s="183" t="str">
        <f t="shared" si="34"/>
        <v/>
      </c>
      <c r="U183" s="44" t="str">
        <f t="shared" si="43"/>
        <v/>
      </c>
      <c r="V183" s="548"/>
      <c r="W183" s="255"/>
      <c r="X183" s="255"/>
      <c r="Y183" s="255"/>
      <c r="Z183" s="194"/>
      <c r="AA183" s="1"/>
      <c r="AB183" s="195">
        <f t="shared" si="35"/>
        <v>0</v>
      </c>
      <c r="AC183" s="26">
        <f t="shared" si="36"/>
        <v>0</v>
      </c>
      <c r="AD183" s="24">
        <f t="shared" si="37"/>
        <v>0</v>
      </c>
      <c r="AE183" s="24">
        <f t="shared" si="38"/>
        <v>0</v>
      </c>
      <c r="AG183" s="195" t="str">
        <f t="shared" si="44"/>
        <v/>
      </c>
      <c r="AH183" s="26" t="str">
        <f t="shared" si="45"/>
        <v/>
      </c>
      <c r="AI183" s="24" t="str">
        <f t="shared" si="46"/>
        <v/>
      </c>
    </row>
    <row r="184" spans="1:35" ht="12.75" customHeight="1" x14ac:dyDescent="0.4">
      <c r="A184" s="219">
        <f t="shared" si="47"/>
        <v>172</v>
      </c>
      <c r="B184" s="46"/>
      <c r="C184" s="648"/>
      <c r="D184" s="649"/>
      <c r="E184" s="648"/>
      <c r="F184" s="649"/>
      <c r="G184" s="252"/>
      <c r="H184" s="332"/>
      <c r="I184" s="173">
        <f t="shared" si="39"/>
        <v>0</v>
      </c>
      <c r="J184" s="46"/>
      <c r="K184" s="174"/>
      <c r="L184" s="47"/>
      <c r="M184" s="22">
        <f t="shared" si="40"/>
        <v>0</v>
      </c>
      <c r="N184" s="42" t="str">
        <f t="shared" si="33"/>
        <v xml:space="preserve"> </v>
      </c>
      <c r="O184" s="43">
        <f t="shared" si="41"/>
        <v>0</v>
      </c>
      <c r="P184" s="48"/>
      <c r="Q184" s="48"/>
      <c r="R184" s="48"/>
      <c r="S184" s="172">
        <f t="shared" si="42"/>
        <v>0</v>
      </c>
      <c r="T184" s="183" t="str">
        <f t="shared" si="34"/>
        <v/>
      </c>
      <c r="U184" s="44" t="str">
        <f t="shared" si="43"/>
        <v/>
      </c>
      <c r="V184" s="548"/>
      <c r="W184" s="255"/>
      <c r="X184" s="255"/>
      <c r="Y184" s="255"/>
      <c r="Z184" s="194"/>
      <c r="AA184" s="1"/>
      <c r="AB184" s="195">
        <f t="shared" si="35"/>
        <v>0</v>
      </c>
      <c r="AC184" s="26">
        <f t="shared" si="36"/>
        <v>0</v>
      </c>
      <c r="AD184" s="24">
        <f t="shared" si="37"/>
        <v>0</v>
      </c>
      <c r="AE184" s="24">
        <f t="shared" si="38"/>
        <v>0</v>
      </c>
      <c r="AG184" s="195" t="str">
        <f t="shared" si="44"/>
        <v/>
      </c>
      <c r="AH184" s="26" t="str">
        <f t="shared" si="45"/>
        <v/>
      </c>
      <c r="AI184" s="24" t="str">
        <f t="shared" si="46"/>
        <v/>
      </c>
    </row>
    <row r="185" spans="1:35" ht="12.75" customHeight="1" x14ac:dyDescent="0.4">
      <c r="A185" s="219">
        <f t="shared" si="47"/>
        <v>173</v>
      </c>
      <c r="B185" s="46"/>
      <c r="C185" s="648"/>
      <c r="D185" s="649"/>
      <c r="E185" s="648"/>
      <c r="F185" s="649"/>
      <c r="G185" s="252"/>
      <c r="H185" s="332"/>
      <c r="I185" s="173">
        <f t="shared" si="39"/>
        <v>0</v>
      </c>
      <c r="J185" s="46"/>
      <c r="K185" s="174"/>
      <c r="L185" s="47"/>
      <c r="M185" s="22">
        <f t="shared" si="40"/>
        <v>0</v>
      </c>
      <c r="N185" s="42" t="str">
        <f t="shared" si="33"/>
        <v xml:space="preserve"> </v>
      </c>
      <c r="O185" s="43">
        <f t="shared" si="41"/>
        <v>0</v>
      </c>
      <c r="P185" s="48"/>
      <c r="Q185" s="48"/>
      <c r="R185" s="48"/>
      <c r="S185" s="172">
        <f t="shared" si="42"/>
        <v>0</v>
      </c>
      <c r="T185" s="183" t="str">
        <f t="shared" si="34"/>
        <v/>
      </c>
      <c r="U185" s="44" t="str">
        <f t="shared" si="43"/>
        <v/>
      </c>
      <c r="V185" s="548"/>
      <c r="W185" s="255"/>
      <c r="X185" s="255"/>
      <c r="Y185" s="255"/>
      <c r="Z185" s="194"/>
      <c r="AA185" s="1"/>
      <c r="AB185" s="195">
        <f t="shared" si="35"/>
        <v>0</v>
      </c>
      <c r="AC185" s="26">
        <f t="shared" si="36"/>
        <v>0</v>
      </c>
      <c r="AD185" s="24">
        <f t="shared" si="37"/>
        <v>0</v>
      </c>
      <c r="AE185" s="24">
        <f t="shared" si="38"/>
        <v>0</v>
      </c>
      <c r="AG185" s="195" t="str">
        <f t="shared" si="44"/>
        <v/>
      </c>
      <c r="AH185" s="26" t="str">
        <f t="shared" si="45"/>
        <v/>
      </c>
      <c r="AI185" s="24" t="str">
        <f t="shared" si="46"/>
        <v/>
      </c>
    </row>
    <row r="186" spans="1:35" ht="12.75" customHeight="1" x14ac:dyDescent="0.4">
      <c r="A186" s="219">
        <f t="shared" si="47"/>
        <v>174</v>
      </c>
      <c r="B186" s="46"/>
      <c r="C186" s="648"/>
      <c r="D186" s="649"/>
      <c r="E186" s="648"/>
      <c r="F186" s="649"/>
      <c r="G186" s="252"/>
      <c r="H186" s="332"/>
      <c r="I186" s="173">
        <f t="shared" si="39"/>
        <v>0</v>
      </c>
      <c r="J186" s="46"/>
      <c r="K186" s="174"/>
      <c r="L186" s="47"/>
      <c r="M186" s="22">
        <f t="shared" si="40"/>
        <v>0</v>
      </c>
      <c r="N186" s="42" t="str">
        <f t="shared" si="33"/>
        <v xml:space="preserve"> </v>
      </c>
      <c r="O186" s="43">
        <f t="shared" si="41"/>
        <v>0</v>
      </c>
      <c r="P186" s="48"/>
      <c r="Q186" s="48"/>
      <c r="R186" s="48"/>
      <c r="S186" s="172">
        <f t="shared" si="42"/>
        <v>0</v>
      </c>
      <c r="T186" s="183" t="str">
        <f t="shared" si="34"/>
        <v/>
      </c>
      <c r="U186" s="44" t="str">
        <f t="shared" si="43"/>
        <v/>
      </c>
      <c r="V186" s="548"/>
      <c r="W186" s="255"/>
      <c r="X186" s="255"/>
      <c r="Y186" s="255"/>
      <c r="Z186" s="194"/>
      <c r="AA186" s="1"/>
      <c r="AB186" s="195">
        <f t="shared" si="35"/>
        <v>0</v>
      </c>
      <c r="AC186" s="26">
        <f t="shared" si="36"/>
        <v>0</v>
      </c>
      <c r="AD186" s="24">
        <f t="shared" si="37"/>
        <v>0</v>
      </c>
      <c r="AE186" s="24">
        <f t="shared" si="38"/>
        <v>0</v>
      </c>
      <c r="AG186" s="195" t="str">
        <f t="shared" si="44"/>
        <v/>
      </c>
      <c r="AH186" s="26" t="str">
        <f t="shared" si="45"/>
        <v/>
      </c>
      <c r="AI186" s="24" t="str">
        <f t="shared" si="46"/>
        <v/>
      </c>
    </row>
    <row r="187" spans="1:35" ht="12.75" customHeight="1" x14ac:dyDescent="0.4">
      <c r="A187" s="219">
        <f t="shared" si="47"/>
        <v>175</v>
      </c>
      <c r="B187" s="46"/>
      <c r="C187" s="648"/>
      <c r="D187" s="649"/>
      <c r="E187" s="648"/>
      <c r="F187" s="649"/>
      <c r="G187" s="252"/>
      <c r="H187" s="332"/>
      <c r="I187" s="173">
        <f t="shared" si="39"/>
        <v>0</v>
      </c>
      <c r="J187" s="46"/>
      <c r="K187" s="174"/>
      <c r="L187" s="47"/>
      <c r="M187" s="22">
        <f t="shared" si="40"/>
        <v>0</v>
      </c>
      <c r="N187" s="42" t="str">
        <f t="shared" si="33"/>
        <v xml:space="preserve"> </v>
      </c>
      <c r="O187" s="43">
        <f t="shared" si="41"/>
        <v>0</v>
      </c>
      <c r="P187" s="48"/>
      <c r="Q187" s="48"/>
      <c r="R187" s="48"/>
      <c r="S187" s="172">
        <f t="shared" si="42"/>
        <v>0</v>
      </c>
      <c r="T187" s="183" t="str">
        <f t="shared" si="34"/>
        <v/>
      </c>
      <c r="U187" s="44" t="str">
        <f t="shared" si="43"/>
        <v/>
      </c>
      <c r="V187" s="548"/>
      <c r="W187" s="255"/>
      <c r="X187" s="255"/>
      <c r="Y187" s="255"/>
      <c r="Z187" s="194"/>
      <c r="AA187" s="1"/>
      <c r="AB187" s="195">
        <f t="shared" si="35"/>
        <v>0</v>
      </c>
      <c r="AC187" s="26">
        <f t="shared" si="36"/>
        <v>0</v>
      </c>
      <c r="AD187" s="24">
        <f t="shared" si="37"/>
        <v>0</v>
      </c>
      <c r="AE187" s="24">
        <f t="shared" si="38"/>
        <v>0</v>
      </c>
      <c r="AG187" s="195" t="str">
        <f t="shared" si="44"/>
        <v/>
      </c>
      <c r="AH187" s="26" t="str">
        <f t="shared" si="45"/>
        <v/>
      </c>
      <c r="AI187" s="24" t="str">
        <f t="shared" si="46"/>
        <v/>
      </c>
    </row>
    <row r="188" spans="1:35" ht="12.75" customHeight="1" x14ac:dyDescent="0.4">
      <c r="A188" s="219">
        <f t="shared" si="47"/>
        <v>176</v>
      </c>
      <c r="B188" s="46"/>
      <c r="C188" s="648"/>
      <c r="D188" s="649"/>
      <c r="E188" s="648"/>
      <c r="F188" s="649"/>
      <c r="G188" s="252"/>
      <c r="H188" s="332"/>
      <c r="I188" s="173">
        <f t="shared" si="39"/>
        <v>0</v>
      </c>
      <c r="J188" s="46"/>
      <c r="K188" s="174"/>
      <c r="L188" s="47"/>
      <c r="M188" s="22">
        <f t="shared" si="40"/>
        <v>0</v>
      </c>
      <c r="N188" s="42" t="str">
        <f t="shared" si="33"/>
        <v xml:space="preserve"> </v>
      </c>
      <c r="O188" s="43">
        <f t="shared" si="41"/>
        <v>0</v>
      </c>
      <c r="P188" s="48"/>
      <c r="Q188" s="48"/>
      <c r="R188" s="48"/>
      <c r="S188" s="172">
        <f t="shared" si="42"/>
        <v>0</v>
      </c>
      <c r="T188" s="183" t="str">
        <f t="shared" si="34"/>
        <v/>
      </c>
      <c r="U188" s="44" t="str">
        <f t="shared" si="43"/>
        <v/>
      </c>
      <c r="V188" s="548"/>
      <c r="W188" s="255"/>
      <c r="X188" s="255"/>
      <c r="Y188" s="255"/>
      <c r="Z188" s="194"/>
      <c r="AA188" s="1"/>
      <c r="AB188" s="195">
        <f t="shared" si="35"/>
        <v>0</v>
      </c>
      <c r="AC188" s="26">
        <f t="shared" si="36"/>
        <v>0</v>
      </c>
      <c r="AD188" s="24">
        <f t="shared" si="37"/>
        <v>0</v>
      </c>
      <c r="AE188" s="24">
        <f t="shared" si="38"/>
        <v>0</v>
      </c>
      <c r="AG188" s="195" t="str">
        <f t="shared" si="44"/>
        <v/>
      </c>
      <c r="AH188" s="26" t="str">
        <f t="shared" si="45"/>
        <v/>
      </c>
      <c r="AI188" s="24" t="str">
        <f t="shared" si="46"/>
        <v/>
      </c>
    </row>
    <row r="189" spans="1:35" ht="12.75" customHeight="1" x14ac:dyDescent="0.4">
      <c r="A189" s="219">
        <f t="shared" si="47"/>
        <v>177</v>
      </c>
      <c r="B189" s="46"/>
      <c r="C189" s="648"/>
      <c r="D189" s="649"/>
      <c r="E189" s="648"/>
      <c r="F189" s="649"/>
      <c r="G189" s="252"/>
      <c r="H189" s="332"/>
      <c r="I189" s="173">
        <f t="shared" si="39"/>
        <v>0</v>
      </c>
      <c r="J189" s="46"/>
      <c r="K189" s="174"/>
      <c r="L189" s="47"/>
      <c r="M189" s="22">
        <f t="shared" si="40"/>
        <v>0</v>
      </c>
      <c r="N189" s="42" t="str">
        <f t="shared" si="33"/>
        <v xml:space="preserve"> </v>
      </c>
      <c r="O189" s="43">
        <f t="shared" si="41"/>
        <v>0</v>
      </c>
      <c r="P189" s="48"/>
      <c r="Q189" s="48"/>
      <c r="R189" s="48"/>
      <c r="S189" s="172">
        <f t="shared" si="42"/>
        <v>0</v>
      </c>
      <c r="T189" s="183" t="str">
        <f t="shared" si="34"/>
        <v/>
      </c>
      <c r="U189" s="44" t="str">
        <f t="shared" si="43"/>
        <v/>
      </c>
      <c r="V189" s="548"/>
      <c r="W189" s="255"/>
      <c r="X189" s="255"/>
      <c r="Y189" s="255"/>
      <c r="Z189" s="194"/>
      <c r="AA189" s="1"/>
      <c r="AB189" s="195">
        <f t="shared" si="35"/>
        <v>0</v>
      </c>
      <c r="AC189" s="26">
        <f t="shared" si="36"/>
        <v>0</v>
      </c>
      <c r="AD189" s="24">
        <f t="shared" si="37"/>
        <v>0</v>
      </c>
      <c r="AE189" s="24">
        <f t="shared" si="38"/>
        <v>0</v>
      </c>
      <c r="AG189" s="195" t="str">
        <f t="shared" si="44"/>
        <v/>
      </c>
      <c r="AH189" s="26" t="str">
        <f t="shared" si="45"/>
        <v/>
      </c>
      <c r="AI189" s="24" t="str">
        <f t="shared" si="46"/>
        <v/>
      </c>
    </row>
    <row r="190" spans="1:35" ht="12.75" customHeight="1" x14ac:dyDescent="0.4">
      <c r="A190" s="219">
        <f t="shared" si="47"/>
        <v>178</v>
      </c>
      <c r="B190" s="46"/>
      <c r="C190" s="648"/>
      <c r="D190" s="649"/>
      <c r="E190" s="648"/>
      <c r="F190" s="649"/>
      <c r="G190" s="252"/>
      <c r="H190" s="332"/>
      <c r="I190" s="173">
        <f t="shared" si="39"/>
        <v>0</v>
      </c>
      <c r="J190" s="46"/>
      <c r="K190" s="174"/>
      <c r="L190" s="47"/>
      <c r="M190" s="22">
        <f t="shared" si="40"/>
        <v>0</v>
      </c>
      <c r="N190" s="42" t="str">
        <f t="shared" si="33"/>
        <v xml:space="preserve"> </v>
      </c>
      <c r="O190" s="43">
        <f t="shared" si="41"/>
        <v>0</v>
      </c>
      <c r="P190" s="48"/>
      <c r="Q190" s="48"/>
      <c r="R190" s="48"/>
      <c r="S190" s="172">
        <f t="shared" si="42"/>
        <v>0</v>
      </c>
      <c r="T190" s="183" t="str">
        <f t="shared" si="34"/>
        <v/>
      </c>
      <c r="U190" s="44" t="str">
        <f t="shared" si="43"/>
        <v/>
      </c>
      <c r="V190" s="548"/>
      <c r="W190" s="255"/>
      <c r="X190" s="255"/>
      <c r="Y190" s="255"/>
      <c r="Z190" s="194"/>
      <c r="AA190" s="1"/>
      <c r="AB190" s="195">
        <f t="shared" si="35"/>
        <v>0</v>
      </c>
      <c r="AC190" s="26">
        <f t="shared" si="36"/>
        <v>0</v>
      </c>
      <c r="AD190" s="24">
        <f t="shared" si="37"/>
        <v>0</v>
      </c>
      <c r="AE190" s="24">
        <f t="shared" si="38"/>
        <v>0</v>
      </c>
      <c r="AG190" s="195" t="str">
        <f t="shared" si="44"/>
        <v/>
      </c>
      <c r="AH190" s="26" t="str">
        <f t="shared" si="45"/>
        <v/>
      </c>
      <c r="AI190" s="24" t="str">
        <f t="shared" si="46"/>
        <v/>
      </c>
    </row>
    <row r="191" spans="1:35" ht="12.75" customHeight="1" x14ac:dyDescent="0.4">
      <c r="A191" s="219">
        <f t="shared" si="47"/>
        <v>179</v>
      </c>
      <c r="B191" s="46"/>
      <c r="C191" s="648"/>
      <c r="D191" s="649"/>
      <c r="E191" s="648"/>
      <c r="F191" s="649"/>
      <c r="G191" s="252"/>
      <c r="H191" s="332"/>
      <c r="I191" s="173">
        <f t="shared" si="39"/>
        <v>0</v>
      </c>
      <c r="J191" s="46"/>
      <c r="K191" s="174"/>
      <c r="L191" s="47"/>
      <c r="M191" s="22">
        <f t="shared" si="40"/>
        <v>0</v>
      </c>
      <c r="N191" s="42" t="str">
        <f t="shared" si="33"/>
        <v xml:space="preserve"> </v>
      </c>
      <c r="O191" s="43">
        <f t="shared" si="41"/>
        <v>0</v>
      </c>
      <c r="P191" s="48"/>
      <c r="Q191" s="48"/>
      <c r="R191" s="48"/>
      <c r="S191" s="172">
        <f t="shared" si="42"/>
        <v>0</v>
      </c>
      <c r="T191" s="183" t="str">
        <f t="shared" si="34"/>
        <v/>
      </c>
      <c r="U191" s="44" t="str">
        <f t="shared" si="43"/>
        <v/>
      </c>
      <c r="V191" s="548"/>
      <c r="W191" s="255"/>
      <c r="X191" s="255"/>
      <c r="Y191" s="255"/>
      <c r="Z191" s="194"/>
      <c r="AA191" s="1"/>
      <c r="AB191" s="195">
        <f t="shared" si="35"/>
        <v>0</v>
      </c>
      <c r="AC191" s="26">
        <f t="shared" si="36"/>
        <v>0</v>
      </c>
      <c r="AD191" s="24">
        <f t="shared" si="37"/>
        <v>0</v>
      </c>
      <c r="AE191" s="24">
        <f t="shared" si="38"/>
        <v>0</v>
      </c>
      <c r="AG191" s="195" t="str">
        <f t="shared" si="44"/>
        <v/>
      </c>
      <c r="AH191" s="26" t="str">
        <f t="shared" si="45"/>
        <v/>
      </c>
      <c r="AI191" s="24" t="str">
        <f t="shared" si="46"/>
        <v/>
      </c>
    </row>
    <row r="192" spans="1:35" ht="12.75" customHeight="1" x14ac:dyDescent="0.4">
      <c r="A192" s="219">
        <f t="shared" si="47"/>
        <v>180</v>
      </c>
      <c r="B192" s="46"/>
      <c r="C192" s="648"/>
      <c r="D192" s="649"/>
      <c r="E192" s="648"/>
      <c r="F192" s="649"/>
      <c r="G192" s="252"/>
      <c r="H192" s="332"/>
      <c r="I192" s="173">
        <f t="shared" si="39"/>
        <v>0</v>
      </c>
      <c r="J192" s="46"/>
      <c r="K192" s="174"/>
      <c r="L192" s="47"/>
      <c r="M192" s="22">
        <f t="shared" si="40"/>
        <v>0</v>
      </c>
      <c r="N192" s="42" t="str">
        <f t="shared" si="33"/>
        <v xml:space="preserve"> </v>
      </c>
      <c r="O192" s="43">
        <f t="shared" si="41"/>
        <v>0</v>
      </c>
      <c r="P192" s="48"/>
      <c r="Q192" s="48"/>
      <c r="R192" s="48"/>
      <c r="S192" s="172">
        <f t="shared" si="42"/>
        <v>0</v>
      </c>
      <c r="T192" s="183" t="str">
        <f t="shared" si="34"/>
        <v/>
      </c>
      <c r="U192" s="44" t="str">
        <f t="shared" si="43"/>
        <v/>
      </c>
      <c r="V192" s="548"/>
      <c r="W192" s="255"/>
      <c r="X192" s="255"/>
      <c r="Y192" s="255"/>
      <c r="Z192" s="194"/>
      <c r="AA192" s="1"/>
      <c r="AB192" s="195">
        <f t="shared" si="35"/>
        <v>0</v>
      </c>
      <c r="AC192" s="26">
        <f t="shared" si="36"/>
        <v>0</v>
      </c>
      <c r="AD192" s="24">
        <f t="shared" si="37"/>
        <v>0</v>
      </c>
      <c r="AE192" s="24">
        <f t="shared" si="38"/>
        <v>0</v>
      </c>
      <c r="AG192" s="195" t="str">
        <f t="shared" si="44"/>
        <v/>
      </c>
      <c r="AH192" s="26" t="str">
        <f t="shared" si="45"/>
        <v/>
      </c>
      <c r="AI192" s="24" t="str">
        <f t="shared" si="46"/>
        <v/>
      </c>
    </row>
    <row r="193" spans="1:35" ht="12.75" customHeight="1" x14ac:dyDescent="0.4">
      <c r="A193" s="219">
        <f t="shared" si="47"/>
        <v>181</v>
      </c>
      <c r="B193" s="46"/>
      <c r="C193" s="648"/>
      <c r="D193" s="649"/>
      <c r="E193" s="648"/>
      <c r="F193" s="649"/>
      <c r="G193" s="252"/>
      <c r="H193" s="332"/>
      <c r="I193" s="173">
        <f t="shared" si="39"/>
        <v>0</v>
      </c>
      <c r="J193" s="46"/>
      <c r="K193" s="174"/>
      <c r="L193" s="47"/>
      <c r="M193" s="22">
        <f t="shared" si="40"/>
        <v>0</v>
      </c>
      <c r="N193" s="42" t="str">
        <f t="shared" si="33"/>
        <v xml:space="preserve"> </v>
      </c>
      <c r="O193" s="43">
        <f t="shared" si="41"/>
        <v>0</v>
      </c>
      <c r="P193" s="48"/>
      <c r="Q193" s="48"/>
      <c r="R193" s="48"/>
      <c r="S193" s="172">
        <f t="shared" si="42"/>
        <v>0</v>
      </c>
      <c r="T193" s="183" t="str">
        <f t="shared" si="34"/>
        <v/>
      </c>
      <c r="U193" s="44" t="str">
        <f t="shared" si="43"/>
        <v/>
      </c>
      <c r="V193" s="548"/>
      <c r="W193" s="255"/>
      <c r="X193" s="255"/>
      <c r="Y193" s="255"/>
      <c r="Z193" s="194"/>
      <c r="AA193" s="1"/>
      <c r="AB193" s="195">
        <f t="shared" si="35"/>
        <v>0</v>
      </c>
      <c r="AC193" s="26">
        <f t="shared" si="36"/>
        <v>0</v>
      </c>
      <c r="AD193" s="24">
        <f t="shared" si="37"/>
        <v>0</v>
      </c>
      <c r="AE193" s="24">
        <f t="shared" si="38"/>
        <v>0</v>
      </c>
      <c r="AG193" s="195" t="str">
        <f t="shared" si="44"/>
        <v/>
      </c>
      <c r="AH193" s="26" t="str">
        <f t="shared" si="45"/>
        <v/>
      </c>
      <c r="AI193" s="24" t="str">
        <f t="shared" si="46"/>
        <v/>
      </c>
    </row>
    <row r="194" spans="1:35" ht="12.75" customHeight="1" x14ac:dyDescent="0.4">
      <c r="A194" s="219">
        <f t="shared" si="47"/>
        <v>182</v>
      </c>
      <c r="B194" s="46"/>
      <c r="C194" s="648"/>
      <c r="D194" s="649"/>
      <c r="E194" s="648"/>
      <c r="F194" s="649"/>
      <c r="G194" s="252"/>
      <c r="H194" s="332"/>
      <c r="I194" s="173">
        <f t="shared" si="39"/>
        <v>0</v>
      </c>
      <c r="J194" s="46"/>
      <c r="K194" s="174"/>
      <c r="L194" s="47"/>
      <c r="M194" s="22">
        <f t="shared" si="40"/>
        <v>0</v>
      </c>
      <c r="N194" s="42" t="str">
        <f t="shared" si="33"/>
        <v xml:space="preserve"> </v>
      </c>
      <c r="O194" s="43">
        <f t="shared" si="41"/>
        <v>0</v>
      </c>
      <c r="P194" s="48"/>
      <c r="Q194" s="48"/>
      <c r="R194" s="48"/>
      <c r="S194" s="172">
        <f t="shared" si="42"/>
        <v>0</v>
      </c>
      <c r="T194" s="183" t="str">
        <f t="shared" si="34"/>
        <v/>
      </c>
      <c r="U194" s="44" t="str">
        <f t="shared" si="43"/>
        <v/>
      </c>
      <c r="V194" s="548"/>
      <c r="W194" s="255"/>
      <c r="X194" s="255"/>
      <c r="Y194" s="255"/>
      <c r="Z194" s="194"/>
      <c r="AA194" s="1"/>
      <c r="AB194" s="195">
        <f t="shared" si="35"/>
        <v>0</v>
      </c>
      <c r="AC194" s="26">
        <f t="shared" si="36"/>
        <v>0</v>
      </c>
      <c r="AD194" s="24">
        <f t="shared" si="37"/>
        <v>0</v>
      </c>
      <c r="AE194" s="24">
        <f t="shared" si="38"/>
        <v>0</v>
      </c>
      <c r="AG194" s="195" t="str">
        <f t="shared" si="44"/>
        <v/>
      </c>
      <c r="AH194" s="26" t="str">
        <f t="shared" si="45"/>
        <v/>
      </c>
      <c r="AI194" s="24" t="str">
        <f t="shared" si="46"/>
        <v/>
      </c>
    </row>
    <row r="195" spans="1:35" ht="12.75" customHeight="1" x14ac:dyDescent="0.4">
      <c r="A195" s="219">
        <f t="shared" si="47"/>
        <v>183</v>
      </c>
      <c r="B195" s="46"/>
      <c r="C195" s="648"/>
      <c r="D195" s="649"/>
      <c r="E195" s="648"/>
      <c r="F195" s="649"/>
      <c r="G195" s="252"/>
      <c r="H195" s="332"/>
      <c r="I195" s="173">
        <f t="shared" si="39"/>
        <v>0</v>
      </c>
      <c r="J195" s="46"/>
      <c r="K195" s="174"/>
      <c r="L195" s="47"/>
      <c r="M195" s="22">
        <f t="shared" si="40"/>
        <v>0</v>
      </c>
      <c r="N195" s="42" t="str">
        <f t="shared" si="33"/>
        <v xml:space="preserve"> </v>
      </c>
      <c r="O195" s="43">
        <f t="shared" si="41"/>
        <v>0</v>
      </c>
      <c r="P195" s="48"/>
      <c r="Q195" s="48"/>
      <c r="R195" s="48"/>
      <c r="S195" s="172">
        <f t="shared" si="42"/>
        <v>0</v>
      </c>
      <c r="T195" s="183" t="str">
        <f t="shared" si="34"/>
        <v/>
      </c>
      <c r="U195" s="44" t="str">
        <f t="shared" si="43"/>
        <v/>
      </c>
      <c r="V195" s="548"/>
      <c r="W195" s="255"/>
      <c r="X195" s="255"/>
      <c r="Y195" s="255"/>
      <c r="Z195" s="194"/>
      <c r="AA195" s="1"/>
      <c r="AB195" s="195">
        <f t="shared" si="35"/>
        <v>0</v>
      </c>
      <c r="AC195" s="26">
        <f t="shared" si="36"/>
        <v>0</v>
      </c>
      <c r="AD195" s="24">
        <f t="shared" si="37"/>
        <v>0</v>
      </c>
      <c r="AE195" s="24">
        <f t="shared" si="38"/>
        <v>0</v>
      </c>
      <c r="AG195" s="195" t="str">
        <f t="shared" si="44"/>
        <v/>
      </c>
      <c r="AH195" s="26" t="str">
        <f t="shared" si="45"/>
        <v/>
      </c>
      <c r="AI195" s="24" t="str">
        <f t="shared" si="46"/>
        <v/>
      </c>
    </row>
    <row r="196" spans="1:35" ht="12.75" customHeight="1" x14ac:dyDescent="0.4">
      <c r="A196" s="219">
        <f t="shared" si="47"/>
        <v>184</v>
      </c>
      <c r="B196" s="46"/>
      <c r="C196" s="648"/>
      <c r="D196" s="649"/>
      <c r="E196" s="648"/>
      <c r="F196" s="649"/>
      <c r="G196" s="252"/>
      <c r="H196" s="332"/>
      <c r="I196" s="173">
        <f t="shared" si="39"/>
        <v>0</v>
      </c>
      <c r="J196" s="46"/>
      <c r="K196" s="174"/>
      <c r="L196" s="47"/>
      <c r="M196" s="22">
        <f t="shared" si="40"/>
        <v>0</v>
      </c>
      <c r="N196" s="42" t="str">
        <f t="shared" si="33"/>
        <v xml:space="preserve"> </v>
      </c>
      <c r="O196" s="43">
        <f t="shared" si="41"/>
        <v>0</v>
      </c>
      <c r="P196" s="48"/>
      <c r="Q196" s="48"/>
      <c r="R196" s="48"/>
      <c r="S196" s="172">
        <f t="shared" si="42"/>
        <v>0</v>
      </c>
      <c r="T196" s="183" t="str">
        <f t="shared" si="34"/>
        <v/>
      </c>
      <c r="U196" s="44" t="str">
        <f t="shared" si="43"/>
        <v/>
      </c>
      <c r="V196" s="548"/>
      <c r="W196" s="255"/>
      <c r="X196" s="255"/>
      <c r="Y196" s="255"/>
      <c r="Z196" s="194"/>
      <c r="AA196" s="1"/>
      <c r="AB196" s="195">
        <f t="shared" si="35"/>
        <v>0</v>
      </c>
      <c r="AC196" s="26">
        <f t="shared" si="36"/>
        <v>0</v>
      </c>
      <c r="AD196" s="24">
        <f t="shared" si="37"/>
        <v>0</v>
      </c>
      <c r="AE196" s="24">
        <f t="shared" si="38"/>
        <v>0</v>
      </c>
      <c r="AG196" s="195" t="str">
        <f t="shared" si="44"/>
        <v/>
      </c>
      <c r="AH196" s="26" t="str">
        <f t="shared" si="45"/>
        <v/>
      </c>
      <c r="AI196" s="24" t="str">
        <f t="shared" si="46"/>
        <v/>
      </c>
    </row>
    <row r="197" spans="1:35" ht="12.75" customHeight="1" x14ac:dyDescent="0.4">
      <c r="A197" s="219">
        <f t="shared" si="47"/>
        <v>185</v>
      </c>
      <c r="B197" s="46"/>
      <c r="C197" s="648"/>
      <c r="D197" s="649"/>
      <c r="E197" s="648"/>
      <c r="F197" s="649"/>
      <c r="G197" s="252"/>
      <c r="H197" s="332"/>
      <c r="I197" s="173">
        <f t="shared" si="39"/>
        <v>0</v>
      </c>
      <c r="J197" s="46"/>
      <c r="K197" s="174"/>
      <c r="L197" s="47"/>
      <c r="M197" s="22">
        <f t="shared" si="40"/>
        <v>0</v>
      </c>
      <c r="N197" s="42" t="str">
        <f t="shared" si="33"/>
        <v xml:space="preserve"> </v>
      </c>
      <c r="O197" s="43">
        <f t="shared" si="41"/>
        <v>0</v>
      </c>
      <c r="P197" s="48"/>
      <c r="Q197" s="48"/>
      <c r="R197" s="48"/>
      <c r="S197" s="172">
        <f t="shared" si="42"/>
        <v>0</v>
      </c>
      <c r="T197" s="183" t="str">
        <f t="shared" si="34"/>
        <v/>
      </c>
      <c r="U197" s="44" t="str">
        <f t="shared" si="43"/>
        <v/>
      </c>
      <c r="V197" s="548"/>
      <c r="W197" s="255"/>
      <c r="X197" s="255"/>
      <c r="Y197" s="255"/>
      <c r="Z197" s="194"/>
      <c r="AA197" s="1"/>
      <c r="AB197" s="195">
        <f t="shared" si="35"/>
        <v>0</v>
      </c>
      <c r="AC197" s="26">
        <f t="shared" si="36"/>
        <v>0</v>
      </c>
      <c r="AD197" s="24">
        <f t="shared" si="37"/>
        <v>0</v>
      </c>
      <c r="AE197" s="24">
        <f t="shared" si="38"/>
        <v>0</v>
      </c>
      <c r="AG197" s="195" t="str">
        <f t="shared" si="44"/>
        <v/>
      </c>
      <c r="AH197" s="26" t="str">
        <f t="shared" si="45"/>
        <v/>
      </c>
      <c r="AI197" s="24" t="str">
        <f t="shared" si="46"/>
        <v/>
      </c>
    </row>
    <row r="198" spans="1:35" ht="12.75" customHeight="1" x14ac:dyDescent="0.4">
      <c r="A198" s="219">
        <f t="shared" si="47"/>
        <v>186</v>
      </c>
      <c r="B198" s="46"/>
      <c r="C198" s="648"/>
      <c r="D198" s="649"/>
      <c r="E198" s="648"/>
      <c r="F198" s="649"/>
      <c r="G198" s="252"/>
      <c r="H198" s="332"/>
      <c r="I198" s="173">
        <f t="shared" si="39"/>
        <v>0</v>
      </c>
      <c r="J198" s="46"/>
      <c r="K198" s="174"/>
      <c r="L198" s="47"/>
      <c r="M198" s="22">
        <f t="shared" si="40"/>
        <v>0</v>
      </c>
      <c r="N198" s="42" t="str">
        <f t="shared" si="33"/>
        <v xml:space="preserve"> </v>
      </c>
      <c r="O198" s="43">
        <f t="shared" si="41"/>
        <v>0</v>
      </c>
      <c r="P198" s="48"/>
      <c r="Q198" s="48"/>
      <c r="R198" s="48"/>
      <c r="S198" s="172">
        <f t="shared" si="42"/>
        <v>0</v>
      </c>
      <c r="T198" s="183" t="str">
        <f t="shared" si="34"/>
        <v/>
      </c>
      <c r="U198" s="44" t="str">
        <f t="shared" si="43"/>
        <v/>
      </c>
      <c r="V198" s="548"/>
      <c r="W198" s="255"/>
      <c r="X198" s="255"/>
      <c r="Y198" s="255"/>
      <c r="Z198" s="194"/>
      <c r="AA198" s="1"/>
      <c r="AB198" s="195">
        <f t="shared" si="35"/>
        <v>0</v>
      </c>
      <c r="AC198" s="26">
        <f t="shared" si="36"/>
        <v>0</v>
      </c>
      <c r="AD198" s="24">
        <f t="shared" si="37"/>
        <v>0</v>
      </c>
      <c r="AE198" s="24">
        <f t="shared" si="38"/>
        <v>0</v>
      </c>
      <c r="AG198" s="195" t="str">
        <f t="shared" si="44"/>
        <v/>
      </c>
      <c r="AH198" s="26" t="str">
        <f t="shared" si="45"/>
        <v/>
      </c>
      <c r="AI198" s="24" t="str">
        <f t="shared" si="46"/>
        <v/>
      </c>
    </row>
    <row r="199" spans="1:35" ht="12.75" customHeight="1" x14ac:dyDescent="0.4">
      <c r="A199" s="219">
        <f t="shared" si="47"/>
        <v>187</v>
      </c>
      <c r="B199" s="46"/>
      <c r="C199" s="648"/>
      <c r="D199" s="649"/>
      <c r="E199" s="648"/>
      <c r="F199" s="649"/>
      <c r="G199" s="252"/>
      <c r="H199" s="332"/>
      <c r="I199" s="173">
        <f t="shared" si="39"/>
        <v>0</v>
      </c>
      <c r="J199" s="46"/>
      <c r="K199" s="174"/>
      <c r="L199" s="47"/>
      <c r="M199" s="22">
        <f t="shared" si="40"/>
        <v>0</v>
      </c>
      <c r="N199" s="42" t="str">
        <f t="shared" si="33"/>
        <v xml:space="preserve"> </v>
      </c>
      <c r="O199" s="43">
        <f t="shared" si="41"/>
        <v>0</v>
      </c>
      <c r="P199" s="48"/>
      <c r="Q199" s="48"/>
      <c r="R199" s="48"/>
      <c r="S199" s="172">
        <f t="shared" si="42"/>
        <v>0</v>
      </c>
      <c r="T199" s="183" t="str">
        <f t="shared" si="34"/>
        <v/>
      </c>
      <c r="U199" s="44" t="str">
        <f t="shared" si="43"/>
        <v/>
      </c>
      <c r="V199" s="548"/>
      <c r="W199" s="255"/>
      <c r="X199" s="255"/>
      <c r="Y199" s="255"/>
      <c r="Z199" s="194"/>
      <c r="AA199" s="1"/>
      <c r="AB199" s="195">
        <f t="shared" si="35"/>
        <v>0</v>
      </c>
      <c r="AC199" s="26">
        <f t="shared" si="36"/>
        <v>0</v>
      </c>
      <c r="AD199" s="24">
        <f t="shared" si="37"/>
        <v>0</v>
      </c>
      <c r="AE199" s="24">
        <f t="shared" si="38"/>
        <v>0</v>
      </c>
      <c r="AG199" s="195" t="str">
        <f t="shared" si="44"/>
        <v/>
      </c>
      <c r="AH199" s="26" t="str">
        <f t="shared" si="45"/>
        <v/>
      </c>
      <c r="AI199" s="24" t="str">
        <f t="shared" si="46"/>
        <v/>
      </c>
    </row>
    <row r="200" spans="1:35" ht="12.75" customHeight="1" x14ac:dyDescent="0.4">
      <c r="A200" s="219">
        <f t="shared" si="47"/>
        <v>188</v>
      </c>
      <c r="B200" s="46"/>
      <c r="C200" s="648"/>
      <c r="D200" s="649"/>
      <c r="E200" s="648"/>
      <c r="F200" s="649"/>
      <c r="G200" s="252"/>
      <c r="H200" s="332"/>
      <c r="I200" s="173">
        <f t="shared" si="39"/>
        <v>0</v>
      </c>
      <c r="J200" s="46"/>
      <c r="K200" s="174"/>
      <c r="L200" s="47"/>
      <c r="M200" s="22">
        <f t="shared" si="40"/>
        <v>0</v>
      </c>
      <c r="N200" s="42" t="str">
        <f t="shared" si="33"/>
        <v xml:space="preserve"> </v>
      </c>
      <c r="O200" s="43">
        <f t="shared" si="41"/>
        <v>0</v>
      </c>
      <c r="P200" s="48"/>
      <c r="Q200" s="48"/>
      <c r="R200" s="48"/>
      <c r="S200" s="172">
        <f t="shared" si="42"/>
        <v>0</v>
      </c>
      <c r="T200" s="183" t="str">
        <f t="shared" si="34"/>
        <v/>
      </c>
      <c r="U200" s="44" t="str">
        <f t="shared" si="43"/>
        <v/>
      </c>
      <c r="V200" s="548"/>
      <c r="W200" s="255"/>
      <c r="X200" s="255"/>
      <c r="Y200" s="255"/>
      <c r="Z200" s="194"/>
      <c r="AA200" s="1"/>
      <c r="AB200" s="195">
        <f t="shared" si="35"/>
        <v>0</v>
      </c>
      <c r="AC200" s="26">
        <f t="shared" si="36"/>
        <v>0</v>
      </c>
      <c r="AD200" s="24">
        <f t="shared" si="37"/>
        <v>0</v>
      </c>
      <c r="AE200" s="24">
        <f t="shared" si="38"/>
        <v>0</v>
      </c>
      <c r="AG200" s="195" t="str">
        <f t="shared" si="44"/>
        <v/>
      </c>
      <c r="AH200" s="26" t="str">
        <f t="shared" si="45"/>
        <v/>
      </c>
      <c r="AI200" s="24" t="str">
        <f t="shared" si="46"/>
        <v/>
      </c>
    </row>
    <row r="201" spans="1:35" ht="12.75" customHeight="1" x14ac:dyDescent="0.4">
      <c r="A201" s="219">
        <f t="shared" si="47"/>
        <v>189</v>
      </c>
      <c r="B201" s="46"/>
      <c r="C201" s="648"/>
      <c r="D201" s="649"/>
      <c r="E201" s="648"/>
      <c r="F201" s="649"/>
      <c r="G201" s="252"/>
      <c r="H201" s="332"/>
      <c r="I201" s="173">
        <f t="shared" si="39"/>
        <v>0</v>
      </c>
      <c r="J201" s="46"/>
      <c r="K201" s="174"/>
      <c r="L201" s="47"/>
      <c r="M201" s="22">
        <f t="shared" si="40"/>
        <v>0</v>
      </c>
      <c r="N201" s="42" t="str">
        <f t="shared" si="33"/>
        <v xml:space="preserve"> </v>
      </c>
      <c r="O201" s="43">
        <f t="shared" si="41"/>
        <v>0</v>
      </c>
      <c r="P201" s="48"/>
      <c r="Q201" s="48"/>
      <c r="R201" s="48"/>
      <c r="S201" s="172">
        <f t="shared" si="42"/>
        <v>0</v>
      </c>
      <c r="T201" s="183" t="str">
        <f t="shared" si="34"/>
        <v/>
      </c>
      <c r="U201" s="44" t="str">
        <f t="shared" si="43"/>
        <v/>
      </c>
      <c r="V201" s="548"/>
      <c r="W201" s="255"/>
      <c r="X201" s="255"/>
      <c r="Y201" s="255"/>
      <c r="Z201" s="194"/>
      <c r="AB201" s="195">
        <f t="shared" si="35"/>
        <v>0</v>
      </c>
      <c r="AC201" s="26">
        <f t="shared" si="36"/>
        <v>0</v>
      </c>
      <c r="AD201" s="24">
        <f t="shared" si="37"/>
        <v>0</v>
      </c>
      <c r="AE201" s="24">
        <f t="shared" si="38"/>
        <v>0</v>
      </c>
      <c r="AG201" s="195" t="str">
        <f t="shared" si="44"/>
        <v/>
      </c>
      <c r="AH201" s="26" t="str">
        <f t="shared" si="45"/>
        <v/>
      </c>
      <c r="AI201" s="24" t="str">
        <f t="shared" si="46"/>
        <v/>
      </c>
    </row>
    <row r="202" spans="1:35" ht="12.75" customHeight="1" x14ac:dyDescent="0.4">
      <c r="A202" s="219">
        <f t="shared" si="47"/>
        <v>190</v>
      </c>
      <c r="B202" s="46"/>
      <c r="C202" s="648"/>
      <c r="D202" s="649"/>
      <c r="E202" s="648"/>
      <c r="F202" s="649"/>
      <c r="G202" s="252"/>
      <c r="H202" s="332"/>
      <c r="I202" s="173">
        <f t="shared" si="39"/>
        <v>0</v>
      </c>
      <c r="J202" s="46"/>
      <c r="K202" s="174"/>
      <c r="L202" s="47"/>
      <c r="M202" s="22">
        <f t="shared" si="40"/>
        <v>0</v>
      </c>
      <c r="N202" s="42" t="str">
        <f t="shared" si="33"/>
        <v xml:space="preserve"> </v>
      </c>
      <c r="O202" s="43">
        <f t="shared" si="41"/>
        <v>0</v>
      </c>
      <c r="P202" s="48"/>
      <c r="Q202" s="48"/>
      <c r="R202" s="48"/>
      <c r="S202" s="172">
        <f t="shared" si="42"/>
        <v>0</v>
      </c>
      <c r="T202" s="183" t="str">
        <f t="shared" si="34"/>
        <v/>
      </c>
      <c r="U202" s="44" t="str">
        <f t="shared" si="43"/>
        <v/>
      </c>
      <c r="V202" s="548"/>
      <c r="W202" s="255"/>
      <c r="X202" s="255"/>
      <c r="Y202" s="255"/>
      <c r="Z202" s="194"/>
      <c r="AB202" s="195">
        <f t="shared" si="35"/>
        <v>0</v>
      </c>
      <c r="AC202" s="26">
        <f t="shared" si="36"/>
        <v>0</v>
      </c>
      <c r="AD202" s="24">
        <f t="shared" si="37"/>
        <v>0</v>
      </c>
      <c r="AE202" s="24">
        <f t="shared" si="38"/>
        <v>0</v>
      </c>
      <c r="AG202" s="195" t="str">
        <f t="shared" si="44"/>
        <v/>
      </c>
      <c r="AH202" s="26" t="str">
        <f t="shared" si="45"/>
        <v/>
      </c>
      <c r="AI202" s="24" t="str">
        <f t="shared" si="46"/>
        <v/>
      </c>
    </row>
    <row r="203" spans="1:35" ht="12.75" customHeight="1" x14ac:dyDescent="0.4">
      <c r="A203" s="219">
        <f t="shared" si="47"/>
        <v>191</v>
      </c>
      <c r="B203" s="46"/>
      <c r="C203" s="648"/>
      <c r="D203" s="649"/>
      <c r="E203" s="648"/>
      <c r="F203" s="649"/>
      <c r="G203" s="252"/>
      <c r="H203" s="332"/>
      <c r="I203" s="173">
        <f t="shared" si="39"/>
        <v>0</v>
      </c>
      <c r="J203" s="46"/>
      <c r="K203" s="174"/>
      <c r="L203" s="47"/>
      <c r="M203" s="22">
        <f t="shared" si="40"/>
        <v>0</v>
      </c>
      <c r="N203" s="42" t="str">
        <f t="shared" si="33"/>
        <v xml:space="preserve"> </v>
      </c>
      <c r="O203" s="43">
        <f t="shared" si="41"/>
        <v>0</v>
      </c>
      <c r="P203" s="48"/>
      <c r="Q203" s="48"/>
      <c r="R203" s="48"/>
      <c r="S203" s="172">
        <f t="shared" si="42"/>
        <v>0</v>
      </c>
      <c r="T203" s="183" t="str">
        <f t="shared" si="34"/>
        <v/>
      </c>
      <c r="U203" s="44" t="str">
        <f t="shared" si="43"/>
        <v/>
      </c>
      <c r="V203" s="548"/>
      <c r="W203" s="255"/>
      <c r="X203" s="255"/>
      <c r="Y203" s="255"/>
      <c r="Z203" s="194"/>
      <c r="AB203" s="195">
        <f t="shared" si="35"/>
        <v>0</v>
      </c>
      <c r="AC203" s="26">
        <f t="shared" si="36"/>
        <v>0</v>
      </c>
      <c r="AD203" s="24">
        <f t="shared" si="37"/>
        <v>0</v>
      </c>
      <c r="AE203" s="24">
        <f t="shared" si="38"/>
        <v>0</v>
      </c>
      <c r="AG203" s="195" t="str">
        <f t="shared" si="44"/>
        <v/>
      </c>
      <c r="AH203" s="26" t="str">
        <f t="shared" si="45"/>
        <v/>
      </c>
      <c r="AI203" s="24" t="str">
        <f t="shared" si="46"/>
        <v/>
      </c>
    </row>
    <row r="204" spans="1:35" ht="12.75" customHeight="1" x14ac:dyDescent="0.4">
      <c r="A204" s="219">
        <f t="shared" si="47"/>
        <v>192</v>
      </c>
      <c r="B204" s="46"/>
      <c r="C204" s="648"/>
      <c r="D204" s="649"/>
      <c r="E204" s="648"/>
      <c r="F204" s="649"/>
      <c r="G204" s="252"/>
      <c r="H204" s="332"/>
      <c r="I204" s="173">
        <f t="shared" si="39"/>
        <v>0</v>
      </c>
      <c r="J204" s="46"/>
      <c r="K204" s="174"/>
      <c r="L204" s="47"/>
      <c r="M204" s="22">
        <f t="shared" si="40"/>
        <v>0</v>
      </c>
      <c r="N204" s="42" t="str">
        <f t="shared" si="33"/>
        <v xml:space="preserve"> </v>
      </c>
      <c r="O204" s="43">
        <f t="shared" si="41"/>
        <v>0</v>
      </c>
      <c r="P204" s="48"/>
      <c r="Q204" s="48"/>
      <c r="R204" s="48"/>
      <c r="S204" s="172">
        <f t="shared" si="42"/>
        <v>0</v>
      </c>
      <c r="T204" s="183" t="str">
        <f t="shared" si="34"/>
        <v/>
      </c>
      <c r="U204" s="44" t="str">
        <f t="shared" si="43"/>
        <v/>
      </c>
      <c r="V204" s="548"/>
      <c r="W204" s="255"/>
      <c r="X204" s="255"/>
      <c r="Y204" s="255"/>
      <c r="Z204" s="194"/>
      <c r="AB204" s="195">
        <f t="shared" si="35"/>
        <v>0</v>
      </c>
      <c r="AC204" s="26">
        <f t="shared" si="36"/>
        <v>0</v>
      </c>
      <c r="AD204" s="24">
        <f t="shared" si="37"/>
        <v>0</v>
      </c>
      <c r="AE204" s="24">
        <f t="shared" si="38"/>
        <v>0</v>
      </c>
      <c r="AG204" s="195" t="str">
        <f t="shared" si="44"/>
        <v/>
      </c>
      <c r="AH204" s="26" t="str">
        <f t="shared" si="45"/>
        <v/>
      </c>
      <c r="AI204" s="24" t="str">
        <f t="shared" si="46"/>
        <v/>
      </c>
    </row>
    <row r="205" spans="1:35" ht="12.75" customHeight="1" x14ac:dyDescent="0.4">
      <c r="A205" s="219">
        <f t="shared" si="47"/>
        <v>193</v>
      </c>
      <c r="B205" s="46"/>
      <c r="C205" s="648"/>
      <c r="D205" s="649"/>
      <c r="E205" s="648"/>
      <c r="F205" s="649"/>
      <c r="G205" s="252"/>
      <c r="H205" s="332"/>
      <c r="I205" s="173">
        <f t="shared" si="39"/>
        <v>0</v>
      </c>
      <c r="J205" s="46"/>
      <c r="K205" s="174"/>
      <c r="L205" s="47"/>
      <c r="M205" s="22">
        <f t="shared" si="40"/>
        <v>0</v>
      </c>
      <c r="N205" s="42" t="str">
        <f t="shared" ref="N205:N268" si="48">IF(K205&lt;=0.5,IF(M205&gt;0.5,"Fail"," "),IF(K205&lt;=0.8,IF(M205&gt;0.8,"Fail"," ")," "))</f>
        <v xml:space="preserve"> </v>
      </c>
      <c r="O205" s="43">
        <f t="shared" si="41"/>
        <v>0</v>
      </c>
      <c r="P205" s="48"/>
      <c r="Q205" s="48"/>
      <c r="R205" s="48"/>
      <c r="S205" s="172">
        <f t="shared" si="42"/>
        <v>0</v>
      </c>
      <c r="T205" s="183" t="str">
        <f t="shared" ref="T205:T268" si="49">IF(J205&gt;0,IF(S205*12&gt;L205,"Fail",""),"")</f>
        <v/>
      </c>
      <c r="U205" s="44" t="str">
        <f t="shared" si="43"/>
        <v/>
      </c>
      <c r="V205" s="548"/>
      <c r="W205" s="255"/>
      <c r="X205" s="255"/>
      <c r="Y205" s="255"/>
      <c r="Z205" s="194"/>
      <c r="AB205" s="195">
        <f t="shared" ref="AB205:AB268" si="50">IF(I205=1.5,$M$8,IF(I205=2.5,$N$8,IF(I205=3.5,$O$8,IF(I205=4.5,$P$8,IF(I205=5.5,$Q$8,IF(I205=6.5,$R$8,IF(I205=7.5,$S$8,IF(I205=8.5,$T$8,0))))))))</f>
        <v>0</v>
      </c>
      <c r="AC205" s="26">
        <f t="shared" ref="AC205:AC268" si="51">IF(I205=1,$M$7,IF(I205=2,$N$7,IF(I205=3,$O$7,IF(I205=4,$P$7,IF(I205=5,$Q$7,IF(I205=6,$R$7,IF(I205=7,$S$7,IF(I205=8,$T$7,AB205))))))))</f>
        <v>0</v>
      </c>
      <c r="AD205" s="24">
        <f t="shared" ref="AD205:AD268" si="52">IF(J205=1,$M$7,IF(J205=2,$N$7,IF(J205=3,$O$7,IF(J205=4,$P$7,IF(J205=5,$Q$7,IF(J205=6,$R$7,IF(J205=7,$S$7,IF(J205=8,$T$7,0))))))))</f>
        <v>0</v>
      </c>
      <c r="AE205" s="24">
        <f t="shared" ref="AE205:AE268" si="53">(K205*AC205)</f>
        <v>0</v>
      </c>
      <c r="AG205" s="195" t="str">
        <f t="shared" si="44"/>
        <v/>
      </c>
      <c r="AH205" s="26" t="str">
        <f t="shared" si="45"/>
        <v/>
      </c>
      <c r="AI205" s="24" t="str">
        <f t="shared" si="46"/>
        <v/>
      </c>
    </row>
    <row r="206" spans="1:35" ht="12.75" customHeight="1" x14ac:dyDescent="0.4">
      <c r="A206" s="219">
        <f t="shared" si="47"/>
        <v>194</v>
      </c>
      <c r="B206" s="46"/>
      <c r="C206" s="648"/>
      <c r="D206" s="649"/>
      <c r="E206" s="648"/>
      <c r="F206" s="649"/>
      <c r="G206" s="252"/>
      <c r="H206" s="332"/>
      <c r="I206" s="173">
        <f t="shared" ref="I206:I269" si="54">IF(C206&lt;&gt;"",IF(H206&lt;1,1,(H206*1.5)),0)</f>
        <v>0</v>
      </c>
      <c r="J206" s="46"/>
      <c r="K206" s="174"/>
      <c r="L206" s="47"/>
      <c r="M206" s="22">
        <f t="shared" ref="M206:M269" si="55">IF(OR(C206="VACANT",K206=0),0,(L206/AD206))</f>
        <v>0</v>
      </c>
      <c r="N206" s="42" t="str">
        <f t="shared" si="48"/>
        <v xml:space="preserve"> </v>
      </c>
      <c r="O206" s="43">
        <f t="shared" ref="O206:O269" si="56">+AE206/12*0.3</f>
        <v>0</v>
      </c>
      <c r="P206" s="48"/>
      <c r="Q206" s="48"/>
      <c r="R206" s="48"/>
      <c r="S206" s="172">
        <f t="shared" ref="S206:S269" si="57">P206-Q206-R206</f>
        <v>0</v>
      </c>
      <c r="T206" s="183" t="str">
        <f t="shared" si="49"/>
        <v/>
      </c>
      <c r="U206" s="44" t="str">
        <f t="shared" ref="U206:U269" si="58">IF(C206="Vacant","",IF(S206&gt;=0,IF(S206&gt;O206,"Fail",""),""))</f>
        <v/>
      </c>
      <c r="V206" s="548"/>
      <c r="W206" s="255"/>
      <c r="X206" s="255"/>
      <c r="Y206" s="255"/>
      <c r="Z206" s="194"/>
      <c r="AB206" s="195">
        <f t="shared" si="50"/>
        <v>0</v>
      </c>
      <c r="AC206" s="26">
        <f t="shared" si="51"/>
        <v>0</v>
      </c>
      <c r="AD206" s="24">
        <f t="shared" si="52"/>
        <v>0</v>
      </c>
      <c r="AE206" s="24">
        <f t="shared" si="53"/>
        <v>0</v>
      </c>
      <c r="AG206" s="195" t="str">
        <f t="shared" ref="AG206:AG269" si="59">IF(R206&gt;=1,1,"")</f>
        <v/>
      </c>
      <c r="AH206" s="26" t="str">
        <f t="shared" ref="AH206:AH269" si="60">IF(AG206=1,H206,"")</f>
        <v/>
      </c>
      <c r="AI206" s="24" t="str">
        <f t="shared" ref="AI206:AI269" si="61">IF(AG206=1,P206,"")</f>
        <v/>
      </c>
    </row>
    <row r="207" spans="1:35" ht="12.75" customHeight="1" x14ac:dyDescent="0.4">
      <c r="A207" s="219">
        <f t="shared" ref="A207:A270" si="62">A206+1</f>
        <v>195</v>
      </c>
      <c r="B207" s="46"/>
      <c r="C207" s="648"/>
      <c r="D207" s="649"/>
      <c r="E207" s="648"/>
      <c r="F207" s="649"/>
      <c r="G207" s="252"/>
      <c r="H207" s="332"/>
      <c r="I207" s="173">
        <f t="shared" si="54"/>
        <v>0</v>
      </c>
      <c r="J207" s="46"/>
      <c r="K207" s="174"/>
      <c r="L207" s="47"/>
      <c r="M207" s="22">
        <f t="shared" si="55"/>
        <v>0</v>
      </c>
      <c r="N207" s="42" t="str">
        <f t="shared" si="48"/>
        <v xml:space="preserve"> </v>
      </c>
      <c r="O207" s="43">
        <f t="shared" si="56"/>
        <v>0</v>
      </c>
      <c r="P207" s="48"/>
      <c r="Q207" s="48"/>
      <c r="R207" s="48"/>
      <c r="S207" s="172">
        <f t="shared" si="57"/>
        <v>0</v>
      </c>
      <c r="T207" s="183" t="str">
        <f t="shared" si="49"/>
        <v/>
      </c>
      <c r="U207" s="44" t="str">
        <f t="shared" si="58"/>
        <v/>
      </c>
      <c r="V207" s="548"/>
      <c r="W207" s="255"/>
      <c r="X207" s="255"/>
      <c r="Y207" s="255"/>
      <c r="Z207" s="194"/>
      <c r="AB207" s="195">
        <f t="shared" si="50"/>
        <v>0</v>
      </c>
      <c r="AC207" s="26">
        <f t="shared" si="51"/>
        <v>0</v>
      </c>
      <c r="AD207" s="24">
        <f t="shared" si="52"/>
        <v>0</v>
      </c>
      <c r="AE207" s="24">
        <f t="shared" si="53"/>
        <v>0</v>
      </c>
      <c r="AG207" s="195" t="str">
        <f t="shared" si="59"/>
        <v/>
      </c>
      <c r="AH207" s="26" t="str">
        <f t="shared" si="60"/>
        <v/>
      </c>
      <c r="AI207" s="24" t="str">
        <f t="shared" si="61"/>
        <v/>
      </c>
    </row>
    <row r="208" spans="1:35" ht="12.75" customHeight="1" x14ac:dyDescent="0.4">
      <c r="A208" s="219">
        <f t="shared" si="62"/>
        <v>196</v>
      </c>
      <c r="B208" s="46"/>
      <c r="C208" s="648"/>
      <c r="D208" s="649"/>
      <c r="E208" s="648"/>
      <c r="F208" s="649"/>
      <c r="G208" s="252"/>
      <c r="H208" s="332"/>
      <c r="I208" s="173">
        <f t="shared" si="54"/>
        <v>0</v>
      </c>
      <c r="J208" s="46"/>
      <c r="K208" s="174"/>
      <c r="L208" s="47"/>
      <c r="M208" s="22">
        <f t="shared" si="55"/>
        <v>0</v>
      </c>
      <c r="N208" s="42" t="str">
        <f t="shared" si="48"/>
        <v xml:space="preserve"> </v>
      </c>
      <c r="O208" s="43">
        <f t="shared" si="56"/>
        <v>0</v>
      </c>
      <c r="P208" s="48"/>
      <c r="Q208" s="48"/>
      <c r="R208" s="48"/>
      <c r="S208" s="172">
        <f t="shared" si="57"/>
        <v>0</v>
      </c>
      <c r="T208" s="183" t="str">
        <f t="shared" si="49"/>
        <v/>
      </c>
      <c r="U208" s="44" t="str">
        <f t="shared" si="58"/>
        <v/>
      </c>
      <c r="V208" s="548"/>
      <c r="W208" s="255"/>
      <c r="X208" s="255"/>
      <c r="Y208" s="255"/>
      <c r="Z208" s="194"/>
      <c r="AB208" s="195">
        <f t="shared" si="50"/>
        <v>0</v>
      </c>
      <c r="AC208" s="26">
        <f t="shared" si="51"/>
        <v>0</v>
      </c>
      <c r="AD208" s="24">
        <f t="shared" si="52"/>
        <v>0</v>
      </c>
      <c r="AE208" s="24">
        <f t="shared" si="53"/>
        <v>0</v>
      </c>
      <c r="AG208" s="195" t="str">
        <f t="shared" si="59"/>
        <v/>
      </c>
      <c r="AH208" s="26" t="str">
        <f t="shared" si="60"/>
        <v/>
      </c>
      <c r="AI208" s="24" t="str">
        <f t="shared" si="61"/>
        <v/>
      </c>
    </row>
    <row r="209" spans="1:35" ht="12.75" customHeight="1" x14ac:dyDescent="0.4">
      <c r="A209" s="219">
        <f t="shared" si="62"/>
        <v>197</v>
      </c>
      <c r="B209" s="46"/>
      <c r="C209" s="648"/>
      <c r="D209" s="649"/>
      <c r="E209" s="648"/>
      <c r="F209" s="649"/>
      <c r="G209" s="252"/>
      <c r="H209" s="332"/>
      <c r="I209" s="173">
        <f t="shared" si="54"/>
        <v>0</v>
      </c>
      <c r="J209" s="46"/>
      <c r="K209" s="174"/>
      <c r="L209" s="47"/>
      <c r="M209" s="22">
        <f t="shared" si="55"/>
        <v>0</v>
      </c>
      <c r="N209" s="42" t="str">
        <f t="shared" si="48"/>
        <v xml:space="preserve"> </v>
      </c>
      <c r="O209" s="43">
        <f t="shared" si="56"/>
        <v>0</v>
      </c>
      <c r="P209" s="48"/>
      <c r="Q209" s="48"/>
      <c r="R209" s="48"/>
      <c r="S209" s="172">
        <f t="shared" si="57"/>
        <v>0</v>
      </c>
      <c r="T209" s="183" t="str">
        <f t="shared" si="49"/>
        <v/>
      </c>
      <c r="U209" s="44" t="str">
        <f t="shared" si="58"/>
        <v/>
      </c>
      <c r="V209" s="548"/>
      <c r="W209" s="255"/>
      <c r="X209" s="255"/>
      <c r="Y209" s="255"/>
      <c r="Z209" s="194"/>
      <c r="AB209" s="195">
        <f t="shared" si="50"/>
        <v>0</v>
      </c>
      <c r="AC209" s="26">
        <f t="shared" si="51"/>
        <v>0</v>
      </c>
      <c r="AD209" s="24">
        <f t="shared" si="52"/>
        <v>0</v>
      </c>
      <c r="AE209" s="24">
        <f t="shared" si="53"/>
        <v>0</v>
      </c>
      <c r="AG209" s="195" t="str">
        <f t="shared" si="59"/>
        <v/>
      </c>
      <c r="AH209" s="26" t="str">
        <f t="shared" si="60"/>
        <v/>
      </c>
      <c r="AI209" s="24" t="str">
        <f t="shared" si="61"/>
        <v/>
      </c>
    </row>
    <row r="210" spans="1:35" ht="12.75" customHeight="1" x14ac:dyDescent="0.4">
      <c r="A210" s="219">
        <f t="shared" si="62"/>
        <v>198</v>
      </c>
      <c r="B210" s="46"/>
      <c r="C210" s="648"/>
      <c r="D210" s="649"/>
      <c r="E210" s="648"/>
      <c r="F210" s="649"/>
      <c r="G210" s="252"/>
      <c r="H210" s="332"/>
      <c r="I210" s="173">
        <f t="shared" si="54"/>
        <v>0</v>
      </c>
      <c r="J210" s="46"/>
      <c r="K210" s="174"/>
      <c r="L210" s="47"/>
      <c r="M210" s="22">
        <f t="shared" si="55"/>
        <v>0</v>
      </c>
      <c r="N210" s="42" t="str">
        <f t="shared" si="48"/>
        <v xml:space="preserve"> </v>
      </c>
      <c r="O210" s="43">
        <f t="shared" si="56"/>
        <v>0</v>
      </c>
      <c r="P210" s="48"/>
      <c r="Q210" s="48"/>
      <c r="R210" s="48"/>
      <c r="S210" s="172">
        <f t="shared" si="57"/>
        <v>0</v>
      </c>
      <c r="T210" s="183" t="str">
        <f t="shared" si="49"/>
        <v/>
      </c>
      <c r="U210" s="44" t="str">
        <f t="shared" si="58"/>
        <v/>
      </c>
      <c r="V210" s="548"/>
      <c r="W210" s="255"/>
      <c r="X210" s="255"/>
      <c r="Y210" s="255"/>
      <c r="Z210" s="194"/>
      <c r="AB210" s="195">
        <f t="shared" si="50"/>
        <v>0</v>
      </c>
      <c r="AC210" s="26">
        <f t="shared" si="51"/>
        <v>0</v>
      </c>
      <c r="AD210" s="24">
        <f t="shared" si="52"/>
        <v>0</v>
      </c>
      <c r="AE210" s="24">
        <f t="shared" si="53"/>
        <v>0</v>
      </c>
      <c r="AG210" s="195" t="str">
        <f t="shared" si="59"/>
        <v/>
      </c>
      <c r="AH210" s="26" t="str">
        <f t="shared" si="60"/>
        <v/>
      </c>
      <c r="AI210" s="24" t="str">
        <f t="shared" si="61"/>
        <v/>
      </c>
    </row>
    <row r="211" spans="1:35" ht="12.75" customHeight="1" x14ac:dyDescent="0.4">
      <c r="A211" s="219">
        <f t="shared" si="62"/>
        <v>199</v>
      </c>
      <c r="B211" s="46"/>
      <c r="C211" s="648"/>
      <c r="D211" s="649"/>
      <c r="E211" s="648"/>
      <c r="F211" s="649"/>
      <c r="G211" s="252"/>
      <c r="H211" s="332"/>
      <c r="I211" s="173">
        <f t="shared" si="54"/>
        <v>0</v>
      </c>
      <c r="J211" s="46"/>
      <c r="K211" s="174"/>
      <c r="L211" s="47"/>
      <c r="M211" s="22">
        <f t="shared" si="55"/>
        <v>0</v>
      </c>
      <c r="N211" s="42" t="str">
        <f t="shared" si="48"/>
        <v xml:space="preserve"> </v>
      </c>
      <c r="O211" s="43">
        <f t="shared" si="56"/>
        <v>0</v>
      </c>
      <c r="P211" s="48"/>
      <c r="Q211" s="48"/>
      <c r="R211" s="48"/>
      <c r="S211" s="172">
        <f t="shared" si="57"/>
        <v>0</v>
      </c>
      <c r="T211" s="183" t="str">
        <f t="shared" si="49"/>
        <v/>
      </c>
      <c r="U211" s="44" t="str">
        <f t="shared" si="58"/>
        <v/>
      </c>
      <c r="V211" s="548"/>
      <c r="W211" s="255"/>
      <c r="X211" s="255"/>
      <c r="Y211" s="255"/>
      <c r="Z211" s="194"/>
      <c r="AB211" s="195">
        <f t="shared" si="50"/>
        <v>0</v>
      </c>
      <c r="AC211" s="26">
        <f t="shared" si="51"/>
        <v>0</v>
      </c>
      <c r="AD211" s="24">
        <f t="shared" si="52"/>
        <v>0</v>
      </c>
      <c r="AE211" s="24">
        <f t="shared" si="53"/>
        <v>0</v>
      </c>
      <c r="AG211" s="195" t="str">
        <f t="shared" si="59"/>
        <v/>
      </c>
      <c r="AH211" s="26" t="str">
        <f t="shared" si="60"/>
        <v/>
      </c>
      <c r="AI211" s="24" t="str">
        <f t="shared" si="61"/>
        <v/>
      </c>
    </row>
    <row r="212" spans="1:35" ht="12.75" customHeight="1" x14ac:dyDescent="0.4">
      <c r="A212" s="219">
        <f t="shared" si="62"/>
        <v>200</v>
      </c>
      <c r="B212" s="46"/>
      <c r="C212" s="648"/>
      <c r="D212" s="649"/>
      <c r="E212" s="648"/>
      <c r="F212" s="649"/>
      <c r="G212" s="252"/>
      <c r="H212" s="332"/>
      <c r="I212" s="173">
        <f t="shared" si="54"/>
        <v>0</v>
      </c>
      <c r="J212" s="46"/>
      <c r="K212" s="174"/>
      <c r="L212" s="47"/>
      <c r="M212" s="22">
        <f t="shared" si="55"/>
        <v>0</v>
      </c>
      <c r="N212" s="42" t="str">
        <f t="shared" si="48"/>
        <v xml:space="preserve"> </v>
      </c>
      <c r="O212" s="43">
        <f t="shared" si="56"/>
        <v>0</v>
      </c>
      <c r="P212" s="48"/>
      <c r="Q212" s="48"/>
      <c r="R212" s="48"/>
      <c r="S212" s="172">
        <f t="shared" si="57"/>
        <v>0</v>
      </c>
      <c r="T212" s="183" t="str">
        <f t="shared" si="49"/>
        <v/>
      </c>
      <c r="U212" s="44" t="str">
        <f t="shared" si="58"/>
        <v/>
      </c>
      <c r="V212" s="548"/>
      <c r="W212" s="255"/>
      <c r="X212" s="255"/>
      <c r="Y212" s="255"/>
      <c r="Z212" s="194"/>
      <c r="AB212" s="195">
        <f t="shared" si="50"/>
        <v>0</v>
      </c>
      <c r="AC212" s="26">
        <f t="shared" si="51"/>
        <v>0</v>
      </c>
      <c r="AD212" s="24">
        <f t="shared" si="52"/>
        <v>0</v>
      </c>
      <c r="AE212" s="24">
        <f t="shared" si="53"/>
        <v>0</v>
      </c>
      <c r="AG212" s="195" t="str">
        <f t="shared" si="59"/>
        <v/>
      </c>
      <c r="AH212" s="26" t="str">
        <f t="shared" si="60"/>
        <v/>
      </c>
      <c r="AI212" s="24" t="str">
        <f t="shared" si="61"/>
        <v/>
      </c>
    </row>
    <row r="213" spans="1:35" ht="12.75" customHeight="1" x14ac:dyDescent="0.4">
      <c r="A213" s="219">
        <f t="shared" si="62"/>
        <v>201</v>
      </c>
      <c r="B213" s="46"/>
      <c r="C213" s="648"/>
      <c r="D213" s="649"/>
      <c r="E213" s="648"/>
      <c r="F213" s="649"/>
      <c r="G213" s="252"/>
      <c r="H213" s="332"/>
      <c r="I213" s="173">
        <f t="shared" si="54"/>
        <v>0</v>
      </c>
      <c r="J213" s="46"/>
      <c r="K213" s="174"/>
      <c r="L213" s="47"/>
      <c r="M213" s="22">
        <f t="shared" si="55"/>
        <v>0</v>
      </c>
      <c r="N213" s="42" t="str">
        <f t="shared" si="48"/>
        <v xml:space="preserve"> </v>
      </c>
      <c r="O213" s="43">
        <f t="shared" si="56"/>
        <v>0</v>
      </c>
      <c r="P213" s="48"/>
      <c r="Q213" s="48"/>
      <c r="R213" s="48"/>
      <c r="S213" s="172">
        <f t="shared" si="57"/>
        <v>0</v>
      </c>
      <c r="T213" s="183" t="str">
        <f t="shared" si="49"/>
        <v/>
      </c>
      <c r="U213" s="44" t="str">
        <f t="shared" si="58"/>
        <v/>
      </c>
      <c r="V213" s="548"/>
      <c r="W213" s="255"/>
      <c r="X213" s="255"/>
      <c r="Y213" s="255"/>
      <c r="Z213" s="194"/>
      <c r="AB213" s="195">
        <f t="shared" si="50"/>
        <v>0</v>
      </c>
      <c r="AC213" s="26">
        <f t="shared" si="51"/>
        <v>0</v>
      </c>
      <c r="AD213" s="24">
        <f t="shared" si="52"/>
        <v>0</v>
      </c>
      <c r="AE213" s="24">
        <f t="shared" si="53"/>
        <v>0</v>
      </c>
      <c r="AG213" s="195" t="str">
        <f t="shared" si="59"/>
        <v/>
      </c>
      <c r="AH213" s="26" t="str">
        <f t="shared" si="60"/>
        <v/>
      </c>
      <c r="AI213" s="24" t="str">
        <f t="shared" si="61"/>
        <v/>
      </c>
    </row>
    <row r="214" spans="1:35" ht="12.75" customHeight="1" x14ac:dyDescent="0.4">
      <c r="A214" s="219">
        <f t="shared" si="62"/>
        <v>202</v>
      </c>
      <c r="B214" s="46"/>
      <c r="C214" s="648"/>
      <c r="D214" s="649"/>
      <c r="E214" s="648"/>
      <c r="F214" s="649"/>
      <c r="G214" s="252"/>
      <c r="H214" s="332"/>
      <c r="I214" s="173">
        <f t="shared" si="54"/>
        <v>0</v>
      </c>
      <c r="J214" s="46"/>
      <c r="K214" s="174"/>
      <c r="L214" s="47"/>
      <c r="M214" s="22">
        <f t="shared" si="55"/>
        <v>0</v>
      </c>
      <c r="N214" s="42" t="str">
        <f t="shared" si="48"/>
        <v xml:space="preserve"> </v>
      </c>
      <c r="O214" s="43">
        <f t="shared" si="56"/>
        <v>0</v>
      </c>
      <c r="P214" s="48"/>
      <c r="Q214" s="48"/>
      <c r="R214" s="48"/>
      <c r="S214" s="172">
        <f t="shared" si="57"/>
        <v>0</v>
      </c>
      <c r="T214" s="183" t="str">
        <f t="shared" si="49"/>
        <v/>
      </c>
      <c r="U214" s="44" t="str">
        <f t="shared" si="58"/>
        <v/>
      </c>
      <c r="V214" s="548"/>
      <c r="W214" s="255"/>
      <c r="X214" s="255"/>
      <c r="Y214" s="255"/>
      <c r="Z214" s="194"/>
      <c r="AB214" s="195">
        <f t="shared" si="50"/>
        <v>0</v>
      </c>
      <c r="AC214" s="26">
        <f t="shared" si="51"/>
        <v>0</v>
      </c>
      <c r="AD214" s="24">
        <f t="shared" si="52"/>
        <v>0</v>
      </c>
      <c r="AE214" s="24">
        <f t="shared" si="53"/>
        <v>0</v>
      </c>
      <c r="AG214" s="195" t="str">
        <f t="shared" si="59"/>
        <v/>
      </c>
      <c r="AH214" s="26" t="str">
        <f t="shared" si="60"/>
        <v/>
      </c>
      <c r="AI214" s="24" t="str">
        <f t="shared" si="61"/>
        <v/>
      </c>
    </row>
    <row r="215" spans="1:35" ht="12.75" customHeight="1" x14ac:dyDescent="0.4">
      <c r="A215" s="219">
        <f t="shared" si="62"/>
        <v>203</v>
      </c>
      <c r="B215" s="46"/>
      <c r="C215" s="648"/>
      <c r="D215" s="649"/>
      <c r="E215" s="648"/>
      <c r="F215" s="649"/>
      <c r="G215" s="252"/>
      <c r="H215" s="332"/>
      <c r="I215" s="173">
        <f t="shared" si="54"/>
        <v>0</v>
      </c>
      <c r="J215" s="46"/>
      <c r="K215" s="174"/>
      <c r="L215" s="47"/>
      <c r="M215" s="22">
        <f t="shared" si="55"/>
        <v>0</v>
      </c>
      <c r="N215" s="42" t="str">
        <f t="shared" si="48"/>
        <v xml:space="preserve"> </v>
      </c>
      <c r="O215" s="43">
        <f t="shared" si="56"/>
        <v>0</v>
      </c>
      <c r="P215" s="48"/>
      <c r="Q215" s="48"/>
      <c r="R215" s="48"/>
      <c r="S215" s="172">
        <f t="shared" si="57"/>
        <v>0</v>
      </c>
      <c r="T215" s="183" t="str">
        <f t="shared" si="49"/>
        <v/>
      </c>
      <c r="U215" s="44" t="str">
        <f t="shared" si="58"/>
        <v/>
      </c>
      <c r="V215" s="548"/>
      <c r="W215" s="255"/>
      <c r="X215" s="255"/>
      <c r="Y215" s="255"/>
      <c r="Z215" s="194"/>
      <c r="AB215" s="195">
        <f t="shared" si="50"/>
        <v>0</v>
      </c>
      <c r="AC215" s="26">
        <f t="shared" si="51"/>
        <v>0</v>
      </c>
      <c r="AD215" s="24">
        <f t="shared" si="52"/>
        <v>0</v>
      </c>
      <c r="AE215" s="24">
        <f t="shared" si="53"/>
        <v>0</v>
      </c>
      <c r="AG215" s="195" t="str">
        <f t="shared" si="59"/>
        <v/>
      </c>
      <c r="AH215" s="26" t="str">
        <f t="shared" si="60"/>
        <v/>
      </c>
      <c r="AI215" s="24" t="str">
        <f t="shared" si="61"/>
        <v/>
      </c>
    </row>
    <row r="216" spans="1:35" ht="12.75" customHeight="1" x14ac:dyDescent="0.4">
      <c r="A216" s="219">
        <f t="shared" si="62"/>
        <v>204</v>
      </c>
      <c r="B216" s="46"/>
      <c r="C216" s="648"/>
      <c r="D216" s="649"/>
      <c r="E216" s="648"/>
      <c r="F216" s="649"/>
      <c r="G216" s="252"/>
      <c r="H216" s="332"/>
      <c r="I216" s="173">
        <f t="shared" si="54"/>
        <v>0</v>
      </c>
      <c r="J216" s="46"/>
      <c r="K216" s="174"/>
      <c r="L216" s="47"/>
      <c r="M216" s="22">
        <f t="shared" si="55"/>
        <v>0</v>
      </c>
      <c r="N216" s="42" t="str">
        <f t="shared" si="48"/>
        <v xml:space="preserve"> </v>
      </c>
      <c r="O216" s="43">
        <f t="shared" si="56"/>
        <v>0</v>
      </c>
      <c r="P216" s="48"/>
      <c r="Q216" s="48"/>
      <c r="R216" s="48"/>
      <c r="S216" s="172">
        <f t="shared" si="57"/>
        <v>0</v>
      </c>
      <c r="T216" s="183" t="str">
        <f t="shared" si="49"/>
        <v/>
      </c>
      <c r="U216" s="44" t="str">
        <f t="shared" si="58"/>
        <v/>
      </c>
      <c r="V216" s="548"/>
      <c r="W216" s="255"/>
      <c r="X216" s="255"/>
      <c r="Y216" s="255"/>
      <c r="Z216" s="194"/>
      <c r="AB216" s="195">
        <f t="shared" si="50"/>
        <v>0</v>
      </c>
      <c r="AC216" s="26">
        <f t="shared" si="51"/>
        <v>0</v>
      </c>
      <c r="AD216" s="24">
        <f t="shared" si="52"/>
        <v>0</v>
      </c>
      <c r="AE216" s="24">
        <f t="shared" si="53"/>
        <v>0</v>
      </c>
      <c r="AG216" s="195" t="str">
        <f t="shared" si="59"/>
        <v/>
      </c>
      <c r="AH216" s="26" t="str">
        <f t="shared" si="60"/>
        <v/>
      </c>
      <c r="AI216" s="24" t="str">
        <f t="shared" si="61"/>
        <v/>
      </c>
    </row>
    <row r="217" spans="1:35" ht="12.75" customHeight="1" x14ac:dyDescent="0.4">
      <c r="A217" s="219">
        <f t="shared" si="62"/>
        <v>205</v>
      </c>
      <c r="B217" s="46"/>
      <c r="C217" s="648"/>
      <c r="D217" s="649"/>
      <c r="E217" s="648"/>
      <c r="F217" s="649"/>
      <c r="G217" s="252"/>
      <c r="H217" s="332"/>
      <c r="I217" s="173">
        <f t="shared" si="54"/>
        <v>0</v>
      </c>
      <c r="J217" s="46"/>
      <c r="K217" s="174"/>
      <c r="L217" s="47"/>
      <c r="M217" s="22">
        <f t="shared" si="55"/>
        <v>0</v>
      </c>
      <c r="N217" s="42" t="str">
        <f t="shared" si="48"/>
        <v xml:space="preserve"> </v>
      </c>
      <c r="O217" s="43">
        <f t="shared" si="56"/>
        <v>0</v>
      </c>
      <c r="P217" s="48"/>
      <c r="Q217" s="48"/>
      <c r="R217" s="48"/>
      <c r="S217" s="172">
        <f t="shared" si="57"/>
        <v>0</v>
      </c>
      <c r="T217" s="183" t="str">
        <f t="shared" si="49"/>
        <v/>
      </c>
      <c r="U217" s="44" t="str">
        <f t="shared" si="58"/>
        <v/>
      </c>
      <c r="V217" s="548"/>
      <c r="W217" s="255"/>
      <c r="X217" s="255"/>
      <c r="Y217" s="255"/>
      <c r="Z217" s="194"/>
      <c r="AB217" s="195">
        <f t="shared" si="50"/>
        <v>0</v>
      </c>
      <c r="AC217" s="26">
        <f t="shared" si="51"/>
        <v>0</v>
      </c>
      <c r="AD217" s="24">
        <f t="shared" si="52"/>
        <v>0</v>
      </c>
      <c r="AE217" s="24">
        <f t="shared" si="53"/>
        <v>0</v>
      </c>
      <c r="AG217" s="195" t="str">
        <f t="shared" si="59"/>
        <v/>
      </c>
      <c r="AH217" s="26" t="str">
        <f t="shared" si="60"/>
        <v/>
      </c>
      <c r="AI217" s="24" t="str">
        <f t="shared" si="61"/>
        <v/>
      </c>
    </row>
    <row r="218" spans="1:35" ht="12.75" customHeight="1" x14ac:dyDescent="0.4">
      <c r="A218" s="219">
        <f t="shared" si="62"/>
        <v>206</v>
      </c>
      <c r="B218" s="46"/>
      <c r="C218" s="648"/>
      <c r="D218" s="649"/>
      <c r="E218" s="648"/>
      <c r="F218" s="649"/>
      <c r="G218" s="252"/>
      <c r="H218" s="332"/>
      <c r="I218" s="173">
        <f t="shared" si="54"/>
        <v>0</v>
      </c>
      <c r="J218" s="46"/>
      <c r="K218" s="174"/>
      <c r="L218" s="47"/>
      <c r="M218" s="22">
        <f t="shared" si="55"/>
        <v>0</v>
      </c>
      <c r="N218" s="42" t="str">
        <f t="shared" si="48"/>
        <v xml:space="preserve"> </v>
      </c>
      <c r="O218" s="43">
        <f t="shared" si="56"/>
        <v>0</v>
      </c>
      <c r="P218" s="48"/>
      <c r="Q218" s="48"/>
      <c r="R218" s="48"/>
      <c r="S218" s="172">
        <f t="shared" si="57"/>
        <v>0</v>
      </c>
      <c r="T218" s="183" t="str">
        <f t="shared" si="49"/>
        <v/>
      </c>
      <c r="U218" s="44" t="str">
        <f t="shared" si="58"/>
        <v/>
      </c>
      <c r="V218" s="548"/>
      <c r="W218" s="255"/>
      <c r="X218" s="255"/>
      <c r="Y218" s="255"/>
      <c r="Z218" s="194"/>
      <c r="AB218" s="195">
        <f t="shared" si="50"/>
        <v>0</v>
      </c>
      <c r="AC218" s="26">
        <f t="shared" si="51"/>
        <v>0</v>
      </c>
      <c r="AD218" s="24">
        <f t="shared" si="52"/>
        <v>0</v>
      </c>
      <c r="AE218" s="24">
        <f t="shared" si="53"/>
        <v>0</v>
      </c>
      <c r="AG218" s="195" t="str">
        <f t="shared" si="59"/>
        <v/>
      </c>
      <c r="AH218" s="26" t="str">
        <f t="shared" si="60"/>
        <v/>
      </c>
      <c r="AI218" s="24" t="str">
        <f t="shared" si="61"/>
        <v/>
      </c>
    </row>
    <row r="219" spans="1:35" ht="12.75" customHeight="1" x14ac:dyDescent="0.4">
      <c r="A219" s="219">
        <f t="shared" si="62"/>
        <v>207</v>
      </c>
      <c r="B219" s="46"/>
      <c r="C219" s="648"/>
      <c r="D219" s="649"/>
      <c r="E219" s="648"/>
      <c r="F219" s="649"/>
      <c r="G219" s="252"/>
      <c r="H219" s="332"/>
      <c r="I219" s="173">
        <f t="shared" si="54"/>
        <v>0</v>
      </c>
      <c r="J219" s="46"/>
      <c r="K219" s="174"/>
      <c r="L219" s="47"/>
      <c r="M219" s="22">
        <f t="shared" si="55"/>
        <v>0</v>
      </c>
      <c r="N219" s="42" t="str">
        <f t="shared" si="48"/>
        <v xml:space="preserve"> </v>
      </c>
      <c r="O219" s="43">
        <f t="shared" si="56"/>
        <v>0</v>
      </c>
      <c r="P219" s="48"/>
      <c r="Q219" s="48"/>
      <c r="R219" s="48"/>
      <c r="S219" s="172">
        <f t="shared" si="57"/>
        <v>0</v>
      </c>
      <c r="T219" s="183" t="str">
        <f t="shared" si="49"/>
        <v/>
      </c>
      <c r="U219" s="44" t="str">
        <f t="shared" si="58"/>
        <v/>
      </c>
      <c r="V219" s="548"/>
      <c r="W219" s="255"/>
      <c r="X219" s="255"/>
      <c r="Y219" s="255"/>
      <c r="Z219" s="194"/>
      <c r="AB219" s="195">
        <f t="shared" si="50"/>
        <v>0</v>
      </c>
      <c r="AC219" s="26">
        <f t="shared" si="51"/>
        <v>0</v>
      </c>
      <c r="AD219" s="24">
        <f t="shared" si="52"/>
        <v>0</v>
      </c>
      <c r="AE219" s="24">
        <f t="shared" si="53"/>
        <v>0</v>
      </c>
      <c r="AG219" s="195" t="str">
        <f t="shared" si="59"/>
        <v/>
      </c>
      <c r="AH219" s="26" t="str">
        <f t="shared" si="60"/>
        <v/>
      </c>
      <c r="AI219" s="24" t="str">
        <f t="shared" si="61"/>
        <v/>
      </c>
    </row>
    <row r="220" spans="1:35" ht="12.75" customHeight="1" x14ac:dyDescent="0.4">
      <c r="A220" s="219">
        <f t="shared" si="62"/>
        <v>208</v>
      </c>
      <c r="B220" s="46"/>
      <c r="C220" s="648"/>
      <c r="D220" s="649"/>
      <c r="E220" s="648"/>
      <c r="F220" s="649"/>
      <c r="G220" s="252"/>
      <c r="H220" s="332"/>
      <c r="I220" s="173">
        <f t="shared" si="54"/>
        <v>0</v>
      </c>
      <c r="J220" s="46"/>
      <c r="K220" s="174"/>
      <c r="L220" s="47"/>
      <c r="M220" s="22">
        <f t="shared" si="55"/>
        <v>0</v>
      </c>
      <c r="N220" s="42" t="str">
        <f t="shared" si="48"/>
        <v xml:space="preserve"> </v>
      </c>
      <c r="O220" s="43">
        <f t="shared" si="56"/>
        <v>0</v>
      </c>
      <c r="P220" s="48"/>
      <c r="Q220" s="48"/>
      <c r="R220" s="48"/>
      <c r="S220" s="172">
        <f t="shared" si="57"/>
        <v>0</v>
      </c>
      <c r="T220" s="183" t="str">
        <f t="shared" si="49"/>
        <v/>
      </c>
      <c r="U220" s="44" t="str">
        <f t="shared" si="58"/>
        <v/>
      </c>
      <c r="V220" s="548"/>
      <c r="W220" s="255"/>
      <c r="X220" s="255"/>
      <c r="Y220" s="255"/>
      <c r="Z220" s="194"/>
      <c r="AB220" s="195">
        <f t="shared" si="50"/>
        <v>0</v>
      </c>
      <c r="AC220" s="26">
        <f t="shared" si="51"/>
        <v>0</v>
      </c>
      <c r="AD220" s="24">
        <f t="shared" si="52"/>
        <v>0</v>
      </c>
      <c r="AE220" s="24">
        <f t="shared" si="53"/>
        <v>0</v>
      </c>
      <c r="AG220" s="195" t="str">
        <f t="shared" si="59"/>
        <v/>
      </c>
      <c r="AH220" s="26" t="str">
        <f t="shared" si="60"/>
        <v/>
      </c>
      <c r="AI220" s="24" t="str">
        <f t="shared" si="61"/>
        <v/>
      </c>
    </row>
    <row r="221" spans="1:35" ht="12.75" customHeight="1" x14ac:dyDescent="0.4">
      <c r="A221" s="219">
        <f t="shared" si="62"/>
        <v>209</v>
      </c>
      <c r="B221" s="46"/>
      <c r="C221" s="648"/>
      <c r="D221" s="649"/>
      <c r="E221" s="648"/>
      <c r="F221" s="649"/>
      <c r="G221" s="252"/>
      <c r="H221" s="332"/>
      <c r="I221" s="173">
        <f t="shared" si="54"/>
        <v>0</v>
      </c>
      <c r="J221" s="46"/>
      <c r="K221" s="174"/>
      <c r="L221" s="47"/>
      <c r="M221" s="22">
        <f t="shared" si="55"/>
        <v>0</v>
      </c>
      <c r="N221" s="42" t="str">
        <f t="shared" si="48"/>
        <v xml:space="preserve"> </v>
      </c>
      <c r="O221" s="43">
        <f t="shared" si="56"/>
        <v>0</v>
      </c>
      <c r="P221" s="48"/>
      <c r="Q221" s="48"/>
      <c r="R221" s="48"/>
      <c r="S221" s="172">
        <f t="shared" si="57"/>
        <v>0</v>
      </c>
      <c r="T221" s="183" t="str">
        <f t="shared" si="49"/>
        <v/>
      </c>
      <c r="U221" s="44" t="str">
        <f t="shared" si="58"/>
        <v/>
      </c>
      <c r="V221" s="548"/>
      <c r="W221" s="255"/>
      <c r="X221" s="255"/>
      <c r="Y221" s="255"/>
      <c r="Z221" s="194"/>
      <c r="AB221" s="195">
        <f t="shared" si="50"/>
        <v>0</v>
      </c>
      <c r="AC221" s="26">
        <f t="shared" si="51"/>
        <v>0</v>
      </c>
      <c r="AD221" s="24">
        <f t="shared" si="52"/>
        <v>0</v>
      </c>
      <c r="AE221" s="24">
        <f t="shared" si="53"/>
        <v>0</v>
      </c>
      <c r="AG221" s="195" t="str">
        <f t="shared" si="59"/>
        <v/>
      </c>
      <c r="AH221" s="26" t="str">
        <f t="shared" si="60"/>
        <v/>
      </c>
      <c r="AI221" s="24" t="str">
        <f t="shared" si="61"/>
        <v/>
      </c>
    </row>
    <row r="222" spans="1:35" ht="12.75" customHeight="1" x14ac:dyDescent="0.4">
      <c r="A222" s="219">
        <f t="shared" si="62"/>
        <v>210</v>
      </c>
      <c r="B222" s="46"/>
      <c r="C222" s="648"/>
      <c r="D222" s="649"/>
      <c r="E222" s="648"/>
      <c r="F222" s="649"/>
      <c r="G222" s="252"/>
      <c r="H222" s="332"/>
      <c r="I222" s="173">
        <f t="shared" si="54"/>
        <v>0</v>
      </c>
      <c r="J222" s="46"/>
      <c r="K222" s="174"/>
      <c r="L222" s="47"/>
      <c r="M222" s="22">
        <f t="shared" si="55"/>
        <v>0</v>
      </c>
      <c r="N222" s="42" t="str">
        <f t="shared" si="48"/>
        <v xml:space="preserve"> </v>
      </c>
      <c r="O222" s="43">
        <f t="shared" si="56"/>
        <v>0</v>
      </c>
      <c r="P222" s="48"/>
      <c r="Q222" s="48"/>
      <c r="R222" s="48"/>
      <c r="S222" s="172">
        <f t="shared" si="57"/>
        <v>0</v>
      </c>
      <c r="T222" s="183" t="str">
        <f t="shared" si="49"/>
        <v/>
      </c>
      <c r="U222" s="44" t="str">
        <f t="shared" si="58"/>
        <v/>
      </c>
      <c r="V222" s="548"/>
      <c r="W222" s="255"/>
      <c r="X222" s="255"/>
      <c r="Y222" s="255"/>
      <c r="Z222" s="194"/>
      <c r="AB222" s="195">
        <f t="shared" si="50"/>
        <v>0</v>
      </c>
      <c r="AC222" s="26">
        <f t="shared" si="51"/>
        <v>0</v>
      </c>
      <c r="AD222" s="24">
        <f t="shared" si="52"/>
        <v>0</v>
      </c>
      <c r="AE222" s="24">
        <f t="shared" si="53"/>
        <v>0</v>
      </c>
      <c r="AG222" s="195" t="str">
        <f t="shared" si="59"/>
        <v/>
      </c>
      <c r="AH222" s="26" t="str">
        <f t="shared" si="60"/>
        <v/>
      </c>
      <c r="AI222" s="24" t="str">
        <f t="shared" si="61"/>
        <v/>
      </c>
    </row>
    <row r="223" spans="1:35" ht="12.75" customHeight="1" x14ac:dyDescent="0.4">
      <c r="A223" s="219">
        <f t="shared" si="62"/>
        <v>211</v>
      </c>
      <c r="B223" s="46"/>
      <c r="C223" s="648"/>
      <c r="D223" s="649"/>
      <c r="E223" s="648"/>
      <c r="F223" s="649"/>
      <c r="G223" s="252"/>
      <c r="H223" s="332"/>
      <c r="I223" s="173">
        <f t="shared" si="54"/>
        <v>0</v>
      </c>
      <c r="J223" s="46"/>
      <c r="K223" s="174"/>
      <c r="L223" s="47"/>
      <c r="M223" s="22">
        <f t="shared" si="55"/>
        <v>0</v>
      </c>
      <c r="N223" s="42" t="str">
        <f t="shared" si="48"/>
        <v xml:space="preserve"> </v>
      </c>
      <c r="O223" s="43">
        <f t="shared" si="56"/>
        <v>0</v>
      </c>
      <c r="P223" s="48"/>
      <c r="Q223" s="48"/>
      <c r="R223" s="48"/>
      <c r="S223" s="172">
        <f t="shared" si="57"/>
        <v>0</v>
      </c>
      <c r="T223" s="183" t="str">
        <f t="shared" si="49"/>
        <v/>
      </c>
      <c r="U223" s="44" t="str">
        <f t="shared" si="58"/>
        <v/>
      </c>
      <c r="V223" s="548"/>
      <c r="W223" s="255"/>
      <c r="X223" s="255"/>
      <c r="Y223" s="255"/>
      <c r="Z223" s="194"/>
      <c r="AB223" s="195">
        <f t="shared" si="50"/>
        <v>0</v>
      </c>
      <c r="AC223" s="26">
        <f t="shared" si="51"/>
        <v>0</v>
      </c>
      <c r="AD223" s="24">
        <f t="shared" si="52"/>
        <v>0</v>
      </c>
      <c r="AE223" s="24">
        <f t="shared" si="53"/>
        <v>0</v>
      </c>
      <c r="AG223" s="195" t="str">
        <f t="shared" si="59"/>
        <v/>
      </c>
      <c r="AH223" s="26" t="str">
        <f t="shared" si="60"/>
        <v/>
      </c>
      <c r="AI223" s="24" t="str">
        <f t="shared" si="61"/>
        <v/>
      </c>
    </row>
    <row r="224" spans="1:35" ht="12.75" customHeight="1" x14ac:dyDescent="0.4">
      <c r="A224" s="219">
        <f t="shared" si="62"/>
        <v>212</v>
      </c>
      <c r="B224" s="46"/>
      <c r="C224" s="648"/>
      <c r="D224" s="649"/>
      <c r="E224" s="648"/>
      <c r="F224" s="649"/>
      <c r="G224" s="252"/>
      <c r="H224" s="332"/>
      <c r="I224" s="173">
        <f t="shared" si="54"/>
        <v>0</v>
      </c>
      <c r="J224" s="46"/>
      <c r="K224" s="174"/>
      <c r="L224" s="47"/>
      <c r="M224" s="22">
        <f t="shared" si="55"/>
        <v>0</v>
      </c>
      <c r="N224" s="42" t="str">
        <f t="shared" si="48"/>
        <v xml:space="preserve"> </v>
      </c>
      <c r="O224" s="43">
        <f t="shared" si="56"/>
        <v>0</v>
      </c>
      <c r="P224" s="48"/>
      <c r="Q224" s="48"/>
      <c r="R224" s="48"/>
      <c r="S224" s="172">
        <f t="shared" si="57"/>
        <v>0</v>
      </c>
      <c r="T224" s="183" t="str">
        <f t="shared" si="49"/>
        <v/>
      </c>
      <c r="U224" s="44" t="str">
        <f t="shared" si="58"/>
        <v/>
      </c>
      <c r="V224" s="548"/>
      <c r="W224" s="255"/>
      <c r="X224" s="255"/>
      <c r="Y224" s="255"/>
      <c r="Z224" s="194"/>
      <c r="AB224" s="195">
        <f t="shared" si="50"/>
        <v>0</v>
      </c>
      <c r="AC224" s="26">
        <f t="shared" si="51"/>
        <v>0</v>
      </c>
      <c r="AD224" s="24">
        <f t="shared" si="52"/>
        <v>0</v>
      </c>
      <c r="AE224" s="24">
        <f t="shared" si="53"/>
        <v>0</v>
      </c>
      <c r="AG224" s="195" t="str">
        <f t="shared" si="59"/>
        <v/>
      </c>
      <c r="AH224" s="26" t="str">
        <f t="shared" si="60"/>
        <v/>
      </c>
      <c r="AI224" s="24" t="str">
        <f t="shared" si="61"/>
        <v/>
      </c>
    </row>
    <row r="225" spans="1:35" ht="12.75" customHeight="1" x14ac:dyDescent="0.4">
      <c r="A225" s="219">
        <f t="shared" si="62"/>
        <v>213</v>
      </c>
      <c r="B225" s="46"/>
      <c r="C225" s="648"/>
      <c r="D225" s="649"/>
      <c r="E225" s="648"/>
      <c r="F225" s="649"/>
      <c r="G225" s="252"/>
      <c r="H225" s="332"/>
      <c r="I225" s="173">
        <f t="shared" si="54"/>
        <v>0</v>
      </c>
      <c r="J225" s="46"/>
      <c r="K225" s="174"/>
      <c r="L225" s="47"/>
      <c r="M225" s="22">
        <f t="shared" si="55"/>
        <v>0</v>
      </c>
      <c r="N225" s="42" t="str">
        <f t="shared" si="48"/>
        <v xml:space="preserve"> </v>
      </c>
      <c r="O225" s="43">
        <f t="shared" si="56"/>
        <v>0</v>
      </c>
      <c r="P225" s="48"/>
      <c r="Q225" s="48"/>
      <c r="R225" s="48"/>
      <c r="S225" s="172">
        <f t="shared" si="57"/>
        <v>0</v>
      </c>
      <c r="T225" s="183" t="str">
        <f t="shared" si="49"/>
        <v/>
      </c>
      <c r="U225" s="44" t="str">
        <f t="shared" si="58"/>
        <v/>
      </c>
      <c r="V225" s="548"/>
      <c r="W225" s="255"/>
      <c r="X225" s="255"/>
      <c r="Y225" s="255"/>
      <c r="Z225" s="194"/>
      <c r="AB225" s="195">
        <f t="shared" si="50"/>
        <v>0</v>
      </c>
      <c r="AC225" s="26">
        <f t="shared" si="51"/>
        <v>0</v>
      </c>
      <c r="AD225" s="24">
        <f t="shared" si="52"/>
        <v>0</v>
      </c>
      <c r="AE225" s="24">
        <f t="shared" si="53"/>
        <v>0</v>
      </c>
      <c r="AG225" s="195" t="str">
        <f t="shared" si="59"/>
        <v/>
      </c>
      <c r="AH225" s="26" t="str">
        <f t="shared" si="60"/>
        <v/>
      </c>
      <c r="AI225" s="24" t="str">
        <f t="shared" si="61"/>
        <v/>
      </c>
    </row>
    <row r="226" spans="1:35" ht="12.75" customHeight="1" x14ac:dyDescent="0.4">
      <c r="A226" s="219">
        <f t="shared" si="62"/>
        <v>214</v>
      </c>
      <c r="B226" s="46"/>
      <c r="C226" s="648"/>
      <c r="D226" s="649"/>
      <c r="E226" s="648"/>
      <c r="F226" s="649"/>
      <c r="G226" s="252"/>
      <c r="H226" s="332"/>
      <c r="I226" s="173">
        <f t="shared" si="54"/>
        <v>0</v>
      </c>
      <c r="J226" s="46"/>
      <c r="K226" s="174"/>
      <c r="L226" s="47"/>
      <c r="M226" s="22">
        <f t="shared" si="55"/>
        <v>0</v>
      </c>
      <c r="N226" s="42" t="str">
        <f t="shared" si="48"/>
        <v xml:space="preserve"> </v>
      </c>
      <c r="O226" s="43">
        <f t="shared" si="56"/>
        <v>0</v>
      </c>
      <c r="P226" s="48"/>
      <c r="Q226" s="48"/>
      <c r="R226" s="48"/>
      <c r="S226" s="172">
        <f t="shared" si="57"/>
        <v>0</v>
      </c>
      <c r="T226" s="183" t="str">
        <f t="shared" si="49"/>
        <v/>
      </c>
      <c r="U226" s="44" t="str">
        <f t="shared" si="58"/>
        <v/>
      </c>
      <c r="V226" s="548"/>
      <c r="W226" s="255"/>
      <c r="X226" s="255"/>
      <c r="Y226" s="255"/>
      <c r="Z226" s="194"/>
      <c r="AB226" s="195">
        <f t="shared" si="50"/>
        <v>0</v>
      </c>
      <c r="AC226" s="26">
        <f t="shared" si="51"/>
        <v>0</v>
      </c>
      <c r="AD226" s="24">
        <f t="shared" si="52"/>
        <v>0</v>
      </c>
      <c r="AE226" s="24">
        <f t="shared" si="53"/>
        <v>0</v>
      </c>
      <c r="AG226" s="195" t="str">
        <f t="shared" si="59"/>
        <v/>
      </c>
      <c r="AH226" s="26" t="str">
        <f t="shared" si="60"/>
        <v/>
      </c>
      <c r="AI226" s="24" t="str">
        <f t="shared" si="61"/>
        <v/>
      </c>
    </row>
    <row r="227" spans="1:35" ht="12.75" customHeight="1" x14ac:dyDescent="0.4">
      <c r="A227" s="219">
        <f t="shared" si="62"/>
        <v>215</v>
      </c>
      <c r="B227" s="46"/>
      <c r="C227" s="648"/>
      <c r="D227" s="649"/>
      <c r="E227" s="648"/>
      <c r="F227" s="649"/>
      <c r="G227" s="252"/>
      <c r="H227" s="332"/>
      <c r="I227" s="173">
        <f t="shared" si="54"/>
        <v>0</v>
      </c>
      <c r="J227" s="46"/>
      <c r="K227" s="174"/>
      <c r="L227" s="47"/>
      <c r="M227" s="22">
        <f t="shared" si="55"/>
        <v>0</v>
      </c>
      <c r="N227" s="42" t="str">
        <f t="shared" si="48"/>
        <v xml:space="preserve"> </v>
      </c>
      <c r="O227" s="43">
        <f t="shared" si="56"/>
        <v>0</v>
      </c>
      <c r="P227" s="48"/>
      <c r="Q227" s="48"/>
      <c r="R227" s="48"/>
      <c r="S227" s="172">
        <f t="shared" si="57"/>
        <v>0</v>
      </c>
      <c r="T227" s="183" t="str">
        <f t="shared" si="49"/>
        <v/>
      </c>
      <c r="U227" s="44" t="str">
        <f t="shared" si="58"/>
        <v/>
      </c>
      <c r="V227" s="548"/>
      <c r="W227" s="255"/>
      <c r="X227" s="255"/>
      <c r="Y227" s="255"/>
      <c r="Z227" s="194"/>
      <c r="AB227" s="195">
        <f t="shared" si="50"/>
        <v>0</v>
      </c>
      <c r="AC227" s="26">
        <f t="shared" si="51"/>
        <v>0</v>
      </c>
      <c r="AD227" s="24">
        <f t="shared" si="52"/>
        <v>0</v>
      </c>
      <c r="AE227" s="24">
        <f t="shared" si="53"/>
        <v>0</v>
      </c>
      <c r="AG227" s="195" t="str">
        <f t="shared" si="59"/>
        <v/>
      </c>
      <c r="AH227" s="26" t="str">
        <f t="shared" si="60"/>
        <v/>
      </c>
      <c r="AI227" s="24" t="str">
        <f t="shared" si="61"/>
        <v/>
      </c>
    </row>
    <row r="228" spans="1:35" ht="12.75" customHeight="1" x14ac:dyDescent="0.4">
      <c r="A228" s="219">
        <f t="shared" si="62"/>
        <v>216</v>
      </c>
      <c r="B228" s="46"/>
      <c r="C228" s="648"/>
      <c r="D228" s="649"/>
      <c r="E228" s="648"/>
      <c r="F228" s="649"/>
      <c r="G228" s="252"/>
      <c r="H228" s="332"/>
      <c r="I228" s="173">
        <f t="shared" si="54"/>
        <v>0</v>
      </c>
      <c r="J228" s="46"/>
      <c r="K228" s="174"/>
      <c r="L228" s="47"/>
      <c r="M228" s="22">
        <f t="shared" si="55"/>
        <v>0</v>
      </c>
      <c r="N228" s="42" t="str">
        <f t="shared" si="48"/>
        <v xml:space="preserve"> </v>
      </c>
      <c r="O228" s="43">
        <f t="shared" si="56"/>
        <v>0</v>
      </c>
      <c r="P228" s="48"/>
      <c r="Q228" s="48"/>
      <c r="R228" s="48"/>
      <c r="S228" s="172">
        <f t="shared" si="57"/>
        <v>0</v>
      </c>
      <c r="T228" s="183" t="str">
        <f t="shared" si="49"/>
        <v/>
      </c>
      <c r="U228" s="44" t="str">
        <f t="shared" si="58"/>
        <v/>
      </c>
      <c r="V228" s="548"/>
      <c r="W228" s="255"/>
      <c r="X228" s="255"/>
      <c r="Y228" s="255"/>
      <c r="Z228" s="194"/>
      <c r="AB228" s="195">
        <f t="shared" si="50"/>
        <v>0</v>
      </c>
      <c r="AC228" s="26">
        <f t="shared" si="51"/>
        <v>0</v>
      </c>
      <c r="AD228" s="24">
        <f t="shared" si="52"/>
        <v>0</v>
      </c>
      <c r="AE228" s="24">
        <f t="shared" si="53"/>
        <v>0</v>
      </c>
      <c r="AG228" s="195" t="str">
        <f t="shared" si="59"/>
        <v/>
      </c>
      <c r="AH228" s="26" t="str">
        <f t="shared" si="60"/>
        <v/>
      </c>
      <c r="AI228" s="24" t="str">
        <f t="shared" si="61"/>
        <v/>
      </c>
    </row>
    <row r="229" spans="1:35" ht="12.75" customHeight="1" x14ac:dyDescent="0.4">
      <c r="A229" s="219">
        <f t="shared" si="62"/>
        <v>217</v>
      </c>
      <c r="B229" s="46"/>
      <c r="C229" s="648"/>
      <c r="D229" s="649"/>
      <c r="E229" s="648"/>
      <c r="F229" s="649"/>
      <c r="G229" s="252"/>
      <c r="H229" s="332"/>
      <c r="I229" s="173">
        <f t="shared" si="54"/>
        <v>0</v>
      </c>
      <c r="J229" s="46"/>
      <c r="K229" s="174"/>
      <c r="L229" s="47"/>
      <c r="M229" s="22">
        <f t="shared" si="55"/>
        <v>0</v>
      </c>
      <c r="N229" s="42" t="str">
        <f t="shared" si="48"/>
        <v xml:space="preserve"> </v>
      </c>
      <c r="O229" s="43">
        <f t="shared" si="56"/>
        <v>0</v>
      </c>
      <c r="P229" s="48"/>
      <c r="Q229" s="48"/>
      <c r="R229" s="48"/>
      <c r="S229" s="172">
        <f t="shared" si="57"/>
        <v>0</v>
      </c>
      <c r="T229" s="183" t="str">
        <f t="shared" si="49"/>
        <v/>
      </c>
      <c r="U229" s="44" t="str">
        <f t="shared" si="58"/>
        <v/>
      </c>
      <c r="V229" s="548"/>
      <c r="W229" s="255"/>
      <c r="X229" s="255"/>
      <c r="Y229" s="255"/>
      <c r="Z229" s="194"/>
      <c r="AB229" s="195">
        <f t="shared" si="50"/>
        <v>0</v>
      </c>
      <c r="AC229" s="26">
        <f t="shared" si="51"/>
        <v>0</v>
      </c>
      <c r="AD229" s="24">
        <f t="shared" si="52"/>
        <v>0</v>
      </c>
      <c r="AE229" s="24">
        <f t="shared" si="53"/>
        <v>0</v>
      </c>
      <c r="AG229" s="195" t="str">
        <f t="shared" si="59"/>
        <v/>
      </c>
      <c r="AH229" s="26" t="str">
        <f t="shared" si="60"/>
        <v/>
      </c>
      <c r="AI229" s="24" t="str">
        <f t="shared" si="61"/>
        <v/>
      </c>
    </row>
    <row r="230" spans="1:35" ht="12.75" customHeight="1" x14ac:dyDescent="0.4">
      <c r="A230" s="219">
        <f t="shared" si="62"/>
        <v>218</v>
      </c>
      <c r="B230" s="46"/>
      <c r="C230" s="648"/>
      <c r="D230" s="649"/>
      <c r="E230" s="648"/>
      <c r="F230" s="649"/>
      <c r="G230" s="252"/>
      <c r="H230" s="332"/>
      <c r="I230" s="173">
        <f t="shared" si="54"/>
        <v>0</v>
      </c>
      <c r="J230" s="46"/>
      <c r="K230" s="174"/>
      <c r="L230" s="47"/>
      <c r="M230" s="22">
        <f t="shared" si="55"/>
        <v>0</v>
      </c>
      <c r="N230" s="42" t="str">
        <f t="shared" si="48"/>
        <v xml:space="preserve"> </v>
      </c>
      <c r="O230" s="43">
        <f t="shared" si="56"/>
        <v>0</v>
      </c>
      <c r="P230" s="48"/>
      <c r="Q230" s="48"/>
      <c r="R230" s="48"/>
      <c r="S230" s="172">
        <f t="shared" si="57"/>
        <v>0</v>
      </c>
      <c r="T230" s="183" t="str">
        <f t="shared" si="49"/>
        <v/>
      </c>
      <c r="U230" s="44" t="str">
        <f t="shared" si="58"/>
        <v/>
      </c>
      <c r="V230" s="548"/>
      <c r="W230" s="255"/>
      <c r="X230" s="255"/>
      <c r="Y230" s="255"/>
      <c r="Z230" s="194"/>
      <c r="AB230" s="195">
        <f t="shared" si="50"/>
        <v>0</v>
      </c>
      <c r="AC230" s="26">
        <f t="shared" si="51"/>
        <v>0</v>
      </c>
      <c r="AD230" s="24">
        <f t="shared" si="52"/>
        <v>0</v>
      </c>
      <c r="AE230" s="24">
        <f t="shared" si="53"/>
        <v>0</v>
      </c>
      <c r="AG230" s="195" t="str">
        <f t="shared" si="59"/>
        <v/>
      </c>
      <c r="AH230" s="26" t="str">
        <f t="shared" si="60"/>
        <v/>
      </c>
      <c r="AI230" s="24" t="str">
        <f t="shared" si="61"/>
        <v/>
      </c>
    </row>
    <row r="231" spans="1:35" ht="12.75" customHeight="1" x14ac:dyDescent="0.4">
      <c r="A231" s="219">
        <f t="shared" si="62"/>
        <v>219</v>
      </c>
      <c r="B231" s="46"/>
      <c r="C231" s="648"/>
      <c r="D231" s="649"/>
      <c r="E231" s="648"/>
      <c r="F231" s="649"/>
      <c r="G231" s="252"/>
      <c r="H231" s="332"/>
      <c r="I231" s="173">
        <f t="shared" si="54"/>
        <v>0</v>
      </c>
      <c r="J231" s="46"/>
      <c r="K231" s="174"/>
      <c r="L231" s="47"/>
      <c r="M231" s="22">
        <f t="shared" si="55"/>
        <v>0</v>
      </c>
      <c r="N231" s="42" t="str">
        <f t="shared" si="48"/>
        <v xml:space="preserve"> </v>
      </c>
      <c r="O231" s="43">
        <f t="shared" si="56"/>
        <v>0</v>
      </c>
      <c r="P231" s="48"/>
      <c r="Q231" s="48"/>
      <c r="R231" s="48"/>
      <c r="S231" s="172">
        <f t="shared" si="57"/>
        <v>0</v>
      </c>
      <c r="T231" s="183" t="str">
        <f t="shared" si="49"/>
        <v/>
      </c>
      <c r="U231" s="44" t="str">
        <f t="shared" si="58"/>
        <v/>
      </c>
      <c r="V231" s="548"/>
      <c r="W231" s="255"/>
      <c r="X231" s="255"/>
      <c r="Y231" s="255"/>
      <c r="Z231" s="194"/>
      <c r="AB231" s="195">
        <f t="shared" si="50"/>
        <v>0</v>
      </c>
      <c r="AC231" s="26">
        <f t="shared" si="51"/>
        <v>0</v>
      </c>
      <c r="AD231" s="24">
        <f t="shared" si="52"/>
        <v>0</v>
      </c>
      <c r="AE231" s="24">
        <f t="shared" si="53"/>
        <v>0</v>
      </c>
      <c r="AG231" s="195" t="str">
        <f t="shared" si="59"/>
        <v/>
      </c>
      <c r="AH231" s="26" t="str">
        <f t="shared" si="60"/>
        <v/>
      </c>
      <c r="AI231" s="24" t="str">
        <f t="shared" si="61"/>
        <v/>
      </c>
    </row>
    <row r="232" spans="1:35" ht="12.75" customHeight="1" x14ac:dyDescent="0.4">
      <c r="A232" s="219">
        <f t="shared" si="62"/>
        <v>220</v>
      </c>
      <c r="B232" s="46"/>
      <c r="C232" s="648"/>
      <c r="D232" s="649"/>
      <c r="E232" s="648"/>
      <c r="F232" s="649"/>
      <c r="G232" s="252"/>
      <c r="H232" s="332"/>
      <c r="I232" s="173">
        <f t="shared" si="54"/>
        <v>0</v>
      </c>
      <c r="J232" s="46"/>
      <c r="K232" s="174"/>
      <c r="L232" s="47"/>
      <c r="M232" s="22">
        <f t="shared" si="55"/>
        <v>0</v>
      </c>
      <c r="N232" s="42" t="str">
        <f t="shared" si="48"/>
        <v xml:space="preserve"> </v>
      </c>
      <c r="O232" s="43">
        <f t="shared" si="56"/>
        <v>0</v>
      </c>
      <c r="P232" s="48"/>
      <c r="Q232" s="48"/>
      <c r="R232" s="48"/>
      <c r="S232" s="172">
        <f t="shared" si="57"/>
        <v>0</v>
      </c>
      <c r="T232" s="183" t="str">
        <f t="shared" si="49"/>
        <v/>
      </c>
      <c r="U232" s="44" t="str">
        <f t="shared" si="58"/>
        <v/>
      </c>
      <c r="V232" s="548"/>
      <c r="W232" s="255"/>
      <c r="X232" s="255"/>
      <c r="Y232" s="255"/>
      <c r="Z232" s="194"/>
      <c r="AB232" s="195">
        <f t="shared" si="50"/>
        <v>0</v>
      </c>
      <c r="AC232" s="26">
        <f t="shared" si="51"/>
        <v>0</v>
      </c>
      <c r="AD232" s="24">
        <f t="shared" si="52"/>
        <v>0</v>
      </c>
      <c r="AE232" s="24">
        <f t="shared" si="53"/>
        <v>0</v>
      </c>
      <c r="AG232" s="195" t="str">
        <f t="shared" si="59"/>
        <v/>
      </c>
      <c r="AH232" s="26" t="str">
        <f t="shared" si="60"/>
        <v/>
      </c>
      <c r="AI232" s="24" t="str">
        <f t="shared" si="61"/>
        <v/>
      </c>
    </row>
    <row r="233" spans="1:35" ht="12.75" customHeight="1" x14ac:dyDescent="0.4">
      <c r="A233" s="219">
        <f t="shared" si="62"/>
        <v>221</v>
      </c>
      <c r="B233" s="46"/>
      <c r="C233" s="648"/>
      <c r="D233" s="649"/>
      <c r="E233" s="648"/>
      <c r="F233" s="649"/>
      <c r="G233" s="252"/>
      <c r="H233" s="332"/>
      <c r="I233" s="173">
        <f t="shared" si="54"/>
        <v>0</v>
      </c>
      <c r="J233" s="46"/>
      <c r="K233" s="174"/>
      <c r="L233" s="47"/>
      <c r="M233" s="22">
        <f t="shared" si="55"/>
        <v>0</v>
      </c>
      <c r="N233" s="42" t="str">
        <f t="shared" si="48"/>
        <v xml:space="preserve"> </v>
      </c>
      <c r="O233" s="43">
        <f t="shared" si="56"/>
        <v>0</v>
      </c>
      <c r="P233" s="48"/>
      <c r="Q233" s="48"/>
      <c r="R233" s="48"/>
      <c r="S233" s="172">
        <f t="shared" si="57"/>
        <v>0</v>
      </c>
      <c r="T233" s="183" t="str">
        <f t="shared" si="49"/>
        <v/>
      </c>
      <c r="U233" s="44" t="str">
        <f t="shared" si="58"/>
        <v/>
      </c>
      <c r="V233" s="548"/>
      <c r="W233" s="255"/>
      <c r="X233" s="255"/>
      <c r="Y233" s="255"/>
      <c r="Z233" s="194"/>
      <c r="AB233" s="195">
        <f t="shared" si="50"/>
        <v>0</v>
      </c>
      <c r="AC233" s="26">
        <f t="shared" si="51"/>
        <v>0</v>
      </c>
      <c r="AD233" s="24">
        <f t="shared" si="52"/>
        <v>0</v>
      </c>
      <c r="AE233" s="24">
        <f t="shared" si="53"/>
        <v>0</v>
      </c>
      <c r="AG233" s="195" t="str">
        <f t="shared" si="59"/>
        <v/>
      </c>
      <c r="AH233" s="26" t="str">
        <f t="shared" si="60"/>
        <v/>
      </c>
      <c r="AI233" s="24" t="str">
        <f t="shared" si="61"/>
        <v/>
      </c>
    </row>
    <row r="234" spans="1:35" ht="12.75" customHeight="1" x14ac:dyDescent="0.4">
      <c r="A234" s="219">
        <f t="shared" si="62"/>
        <v>222</v>
      </c>
      <c r="B234" s="46"/>
      <c r="C234" s="648"/>
      <c r="D234" s="649"/>
      <c r="E234" s="648"/>
      <c r="F234" s="649"/>
      <c r="G234" s="252"/>
      <c r="H234" s="332"/>
      <c r="I234" s="173">
        <f t="shared" si="54"/>
        <v>0</v>
      </c>
      <c r="J234" s="46"/>
      <c r="K234" s="174"/>
      <c r="L234" s="47"/>
      <c r="M234" s="22">
        <f t="shared" si="55"/>
        <v>0</v>
      </c>
      <c r="N234" s="42" t="str">
        <f t="shared" si="48"/>
        <v xml:space="preserve"> </v>
      </c>
      <c r="O234" s="43">
        <f t="shared" si="56"/>
        <v>0</v>
      </c>
      <c r="P234" s="48"/>
      <c r="Q234" s="48"/>
      <c r="R234" s="48"/>
      <c r="S234" s="172">
        <f t="shared" si="57"/>
        <v>0</v>
      </c>
      <c r="T234" s="183" t="str">
        <f t="shared" si="49"/>
        <v/>
      </c>
      <c r="U234" s="44" t="str">
        <f t="shared" si="58"/>
        <v/>
      </c>
      <c r="V234" s="548"/>
      <c r="W234" s="255"/>
      <c r="X234" s="255"/>
      <c r="Y234" s="255"/>
      <c r="Z234" s="194"/>
      <c r="AB234" s="195">
        <f t="shared" si="50"/>
        <v>0</v>
      </c>
      <c r="AC234" s="26">
        <f t="shared" si="51"/>
        <v>0</v>
      </c>
      <c r="AD234" s="24">
        <f t="shared" si="52"/>
        <v>0</v>
      </c>
      <c r="AE234" s="24">
        <f t="shared" si="53"/>
        <v>0</v>
      </c>
      <c r="AG234" s="195" t="str">
        <f t="shared" si="59"/>
        <v/>
      </c>
      <c r="AH234" s="26" t="str">
        <f t="shared" si="60"/>
        <v/>
      </c>
      <c r="AI234" s="24" t="str">
        <f t="shared" si="61"/>
        <v/>
      </c>
    </row>
    <row r="235" spans="1:35" ht="12.75" customHeight="1" x14ac:dyDescent="0.4">
      <c r="A235" s="219">
        <f t="shared" si="62"/>
        <v>223</v>
      </c>
      <c r="B235" s="46"/>
      <c r="C235" s="648"/>
      <c r="D235" s="649"/>
      <c r="E235" s="648"/>
      <c r="F235" s="649"/>
      <c r="G235" s="252"/>
      <c r="H235" s="332"/>
      <c r="I235" s="173">
        <f t="shared" si="54"/>
        <v>0</v>
      </c>
      <c r="J235" s="46"/>
      <c r="K235" s="174"/>
      <c r="L235" s="47"/>
      <c r="M235" s="22">
        <f t="shared" si="55"/>
        <v>0</v>
      </c>
      <c r="N235" s="42" t="str">
        <f t="shared" si="48"/>
        <v xml:space="preserve"> </v>
      </c>
      <c r="O235" s="43">
        <f t="shared" si="56"/>
        <v>0</v>
      </c>
      <c r="P235" s="48"/>
      <c r="Q235" s="48"/>
      <c r="R235" s="48"/>
      <c r="S235" s="172">
        <f t="shared" si="57"/>
        <v>0</v>
      </c>
      <c r="T235" s="183" t="str">
        <f t="shared" si="49"/>
        <v/>
      </c>
      <c r="U235" s="44" t="str">
        <f t="shared" si="58"/>
        <v/>
      </c>
      <c r="V235" s="548"/>
      <c r="W235" s="255"/>
      <c r="X235" s="255"/>
      <c r="Y235" s="255"/>
      <c r="Z235" s="194"/>
      <c r="AB235" s="195">
        <f t="shared" si="50"/>
        <v>0</v>
      </c>
      <c r="AC235" s="26">
        <f t="shared" si="51"/>
        <v>0</v>
      </c>
      <c r="AD235" s="24">
        <f t="shared" si="52"/>
        <v>0</v>
      </c>
      <c r="AE235" s="24">
        <f t="shared" si="53"/>
        <v>0</v>
      </c>
      <c r="AG235" s="195" t="str">
        <f t="shared" si="59"/>
        <v/>
      </c>
      <c r="AH235" s="26" t="str">
        <f t="shared" si="60"/>
        <v/>
      </c>
      <c r="AI235" s="24" t="str">
        <f t="shared" si="61"/>
        <v/>
      </c>
    </row>
    <row r="236" spans="1:35" ht="12.75" customHeight="1" x14ac:dyDescent="0.4">
      <c r="A236" s="219">
        <f t="shared" si="62"/>
        <v>224</v>
      </c>
      <c r="B236" s="46"/>
      <c r="C236" s="648"/>
      <c r="D236" s="649"/>
      <c r="E236" s="648"/>
      <c r="F236" s="649"/>
      <c r="G236" s="252"/>
      <c r="H236" s="332"/>
      <c r="I236" s="173">
        <f t="shared" si="54"/>
        <v>0</v>
      </c>
      <c r="J236" s="46"/>
      <c r="K236" s="174"/>
      <c r="L236" s="47"/>
      <c r="M236" s="22">
        <f t="shared" si="55"/>
        <v>0</v>
      </c>
      <c r="N236" s="42" t="str">
        <f t="shared" si="48"/>
        <v xml:space="preserve"> </v>
      </c>
      <c r="O236" s="43">
        <f t="shared" si="56"/>
        <v>0</v>
      </c>
      <c r="P236" s="48"/>
      <c r="Q236" s="48"/>
      <c r="R236" s="48"/>
      <c r="S236" s="172">
        <f t="shared" si="57"/>
        <v>0</v>
      </c>
      <c r="T236" s="183" t="str">
        <f t="shared" si="49"/>
        <v/>
      </c>
      <c r="U236" s="44" t="str">
        <f t="shared" si="58"/>
        <v/>
      </c>
      <c r="V236" s="548"/>
      <c r="W236" s="255"/>
      <c r="X236" s="255"/>
      <c r="Y236" s="255"/>
      <c r="Z236" s="194"/>
      <c r="AB236" s="195">
        <f t="shared" si="50"/>
        <v>0</v>
      </c>
      <c r="AC236" s="26">
        <f t="shared" si="51"/>
        <v>0</v>
      </c>
      <c r="AD236" s="24">
        <f t="shared" si="52"/>
        <v>0</v>
      </c>
      <c r="AE236" s="24">
        <f t="shared" si="53"/>
        <v>0</v>
      </c>
      <c r="AG236" s="195" t="str">
        <f t="shared" si="59"/>
        <v/>
      </c>
      <c r="AH236" s="26" t="str">
        <f t="shared" si="60"/>
        <v/>
      </c>
      <c r="AI236" s="24" t="str">
        <f t="shared" si="61"/>
        <v/>
      </c>
    </row>
    <row r="237" spans="1:35" ht="12.75" customHeight="1" x14ac:dyDescent="0.4">
      <c r="A237" s="219">
        <f t="shared" si="62"/>
        <v>225</v>
      </c>
      <c r="B237" s="46"/>
      <c r="C237" s="648"/>
      <c r="D237" s="649"/>
      <c r="E237" s="648"/>
      <c r="F237" s="649"/>
      <c r="G237" s="252"/>
      <c r="H237" s="332"/>
      <c r="I237" s="173">
        <f t="shared" si="54"/>
        <v>0</v>
      </c>
      <c r="J237" s="46"/>
      <c r="K237" s="174"/>
      <c r="L237" s="47"/>
      <c r="M237" s="22">
        <f t="shared" si="55"/>
        <v>0</v>
      </c>
      <c r="N237" s="42" t="str">
        <f t="shared" si="48"/>
        <v xml:space="preserve"> </v>
      </c>
      <c r="O237" s="43">
        <f t="shared" si="56"/>
        <v>0</v>
      </c>
      <c r="P237" s="48"/>
      <c r="Q237" s="48"/>
      <c r="R237" s="48"/>
      <c r="S237" s="172">
        <f t="shared" si="57"/>
        <v>0</v>
      </c>
      <c r="T237" s="183" t="str">
        <f t="shared" si="49"/>
        <v/>
      </c>
      <c r="U237" s="44" t="str">
        <f t="shared" si="58"/>
        <v/>
      </c>
      <c r="V237" s="548"/>
      <c r="W237" s="255"/>
      <c r="X237" s="255"/>
      <c r="Y237" s="255"/>
      <c r="Z237" s="194"/>
      <c r="AB237" s="195">
        <f t="shared" si="50"/>
        <v>0</v>
      </c>
      <c r="AC237" s="26">
        <f t="shared" si="51"/>
        <v>0</v>
      </c>
      <c r="AD237" s="24">
        <f t="shared" si="52"/>
        <v>0</v>
      </c>
      <c r="AE237" s="24">
        <f t="shared" si="53"/>
        <v>0</v>
      </c>
      <c r="AG237" s="195" t="str">
        <f t="shared" si="59"/>
        <v/>
      </c>
      <c r="AH237" s="26" t="str">
        <f t="shared" si="60"/>
        <v/>
      </c>
      <c r="AI237" s="24" t="str">
        <f t="shared" si="61"/>
        <v/>
      </c>
    </row>
    <row r="238" spans="1:35" ht="12.75" customHeight="1" x14ac:dyDescent="0.4">
      <c r="A238" s="219">
        <f t="shared" si="62"/>
        <v>226</v>
      </c>
      <c r="B238" s="46"/>
      <c r="C238" s="648"/>
      <c r="D238" s="649"/>
      <c r="E238" s="648"/>
      <c r="F238" s="649"/>
      <c r="G238" s="252"/>
      <c r="H238" s="332"/>
      <c r="I238" s="173">
        <f t="shared" si="54"/>
        <v>0</v>
      </c>
      <c r="J238" s="46"/>
      <c r="K238" s="174"/>
      <c r="L238" s="47"/>
      <c r="M238" s="22">
        <f t="shared" si="55"/>
        <v>0</v>
      </c>
      <c r="N238" s="42" t="str">
        <f t="shared" si="48"/>
        <v xml:space="preserve"> </v>
      </c>
      <c r="O238" s="43">
        <f t="shared" si="56"/>
        <v>0</v>
      </c>
      <c r="P238" s="48"/>
      <c r="Q238" s="48"/>
      <c r="R238" s="48"/>
      <c r="S238" s="172">
        <f t="shared" si="57"/>
        <v>0</v>
      </c>
      <c r="T238" s="183" t="str">
        <f t="shared" si="49"/>
        <v/>
      </c>
      <c r="U238" s="44" t="str">
        <f t="shared" si="58"/>
        <v/>
      </c>
      <c r="V238" s="548"/>
      <c r="W238" s="255"/>
      <c r="X238" s="255"/>
      <c r="Y238" s="255"/>
      <c r="Z238" s="194"/>
      <c r="AB238" s="195">
        <f t="shared" si="50"/>
        <v>0</v>
      </c>
      <c r="AC238" s="26">
        <f t="shared" si="51"/>
        <v>0</v>
      </c>
      <c r="AD238" s="24">
        <f t="shared" si="52"/>
        <v>0</v>
      </c>
      <c r="AE238" s="24">
        <f t="shared" si="53"/>
        <v>0</v>
      </c>
      <c r="AG238" s="195" t="str">
        <f t="shared" si="59"/>
        <v/>
      </c>
      <c r="AH238" s="26" t="str">
        <f t="shared" si="60"/>
        <v/>
      </c>
      <c r="AI238" s="24" t="str">
        <f t="shared" si="61"/>
        <v/>
      </c>
    </row>
    <row r="239" spans="1:35" ht="12.75" customHeight="1" x14ac:dyDescent="0.4">
      <c r="A239" s="219">
        <f t="shared" si="62"/>
        <v>227</v>
      </c>
      <c r="B239" s="46"/>
      <c r="C239" s="648"/>
      <c r="D239" s="649"/>
      <c r="E239" s="648"/>
      <c r="F239" s="649"/>
      <c r="G239" s="252"/>
      <c r="H239" s="332"/>
      <c r="I239" s="173">
        <f t="shared" si="54"/>
        <v>0</v>
      </c>
      <c r="J239" s="46"/>
      <c r="K239" s="174"/>
      <c r="L239" s="47"/>
      <c r="M239" s="22">
        <f t="shared" si="55"/>
        <v>0</v>
      </c>
      <c r="N239" s="42" t="str">
        <f t="shared" si="48"/>
        <v xml:space="preserve"> </v>
      </c>
      <c r="O239" s="43">
        <f t="shared" si="56"/>
        <v>0</v>
      </c>
      <c r="P239" s="48"/>
      <c r="Q239" s="48"/>
      <c r="R239" s="48"/>
      <c r="S239" s="172">
        <f t="shared" si="57"/>
        <v>0</v>
      </c>
      <c r="T239" s="183" t="str">
        <f t="shared" si="49"/>
        <v/>
      </c>
      <c r="U239" s="44" t="str">
        <f t="shared" si="58"/>
        <v/>
      </c>
      <c r="V239" s="548"/>
      <c r="W239" s="255"/>
      <c r="X239" s="255"/>
      <c r="Y239" s="255"/>
      <c r="Z239" s="194"/>
      <c r="AB239" s="195">
        <f t="shared" si="50"/>
        <v>0</v>
      </c>
      <c r="AC239" s="26">
        <f t="shared" si="51"/>
        <v>0</v>
      </c>
      <c r="AD239" s="24">
        <f t="shared" si="52"/>
        <v>0</v>
      </c>
      <c r="AE239" s="24">
        <f t="shared" si="53"/>
        <v>0</v>
      </c>
      <c r="AG239" s="195" t="str">
        <f t="shared" si="59"/>
        <v/>
      </c>
      <c r="AH239" s="26" t="str">
        <f t="shared" si="60"/>
        <v/>
      </c>
      <c r="AI239" s="24" t="str">
        <f t="shared" si="61"/>
        <v/>
      </c>
    </row>
    <row r="240" spans="1:35" ht="12.75" customHeight="1" x14ac:dyDescent="0.4">
      <c r="A240" s="219">
        <f t="shared" si="62"/>
        <v>228</v>
      </c>
      <c r="B240" s="46"/>
      <c r="C240" s="648"/>
      <c r="D240" s="649"/>
      <c r="E240" s="648"/>
      <c r="F240" s="649"/>
      <c r="G240" s="252"/>
      <c r="H240" s="332"/>
      <c r="I240" s="173">
        <f t="shared" si="54"/>
        <v>0</v>
      </c>
      <c r="J240" s="46"/>
      <c r="K240" s="174"/>
      <c r="L240" s="47"/>
      <c r="M240" s="22">
        <f t="shared" si="55"/>
        <v>0</v>
      </c>
      <c r="N240" s="42" t="str">
        <f t="shared" si="48"/>
        <v xml:space="preserve"> </v>
      </c>
      <c r="O240" s="43">
        <f t="shared" si="56"/>
        <v>0</v>
      </c>
      <c r="P240" s="48"/>
      <c r="Q240" s="48"/>
      <c r="R240" s="48"/>
      <c r="S240" s="172">
        <f t="shared" si="57"/>
        <v>0</v>
      </c>
      <c r="T240" s="183" t="str">
        <f t="shared" si="49"/>
        <v/>
      </c>
      <c r="U240" s="44" t="str">
        <f t="shared" si="58"/>
        <v/>
      </c>
      <c r="V240" s="548"/>
      <c r="W240" s="255"/>
      <c r="X240" s="255"/>
      <c r="Y240" s="255"/>
      <c r="Z240" s="194"/>
      <c r="AB240" s="195">
        <f t="shared" si="50"/>
        <v>0</v>
      </c>
      <c r="AC240" s="26">
        <f t="shared" si="51"/>
        <v>0</v>
      </c>
      <c r="AD240" s="24">
        <f t="shared" si="52"/>
        <v>0</v>
      </c>
      <c r="AE240" s="24">
        <f t="shared" si="53"/>
        <v>0</v>
      </c>
      <c r="AG240" s="195" t="str">
        <f t="shared" si="59"/>
        <v/>
      </c>
      <c r="AH240" s="26" t="str">
        <f t="shared" si="60"/>
        <v/>
      </c>
      <c r="AI240" s="24" t="str">
        <f t="shared" si="61"/>
        <v/>
      </c>
    </row>
    <row r="241" spans="1:35" ht="12.75" customHeight="1" x14ac:dyDescent="0.4">
      <c r="A241" s="219">
        <f t="shared" si="62"/>
        <v>229</v>
      </c>
      <c r="B241" s="46"/>
      <c r="C241" s="648"/>
      <c r="D241" s="649"/>
      <c r="E241" s="648"/>
      <c r="F241" s="649"/>
      <c r="G241" s="252"/>
      <c r="H241" s="332"/>
      <c r="I241" s="173">
        <f t="shared" si="54"/>
        <v>0</v>
      </c>
      <c r="J241" s="46"/>
      <c r="K241" s="174"/>
      <c r="L241" s="47"/>
      <c r="M241" s="22">
        <f t="shared" si="55"/>
        <v>0</v>
      </c>
      <c r="N241" s="42" t="str">
        <f t="shared" si="48"/>
        <v xml:space="preserve"> </v>
      </c>
      <c r="O241" s="43">
        <f t="shared" si="56"/>
        <v>0</v>
      </c>
      <c r="P241" s="48"/>
      <c r="Q241" s="48"/>
      <c r="R241" s="48"/>
      <c r="S241" s="172">
        <f t="shared" si="57"/>
        <v>0</v>
      </c>
      <c r="T241" s="183" t="str">
        <f t="shared" si="49"/>
        <v/>
      </c>
      <c r="U241" s="44" t="str">
        <f t="shared" si="58"/>
        <v/>
      </c>
      <c r="V241" s="548"/>
      <c r="W241" s="255"/>
      <c r="X241" s="255"/>
      <c r="Y241" s="255"/>
      <c r="Z241" s="194"/>
      <c r="AB241" s="195">
        <f t="shared" si="50"/>
        <v>0</v>
      </c>
      <c r="AC241" s="26">
        <f t="shared" si="51"/>
        <v>0</v>
      </c>
      <c r="AD241" s="24">
        <f t="shared" si="52"/>
        <v>0</v>
      </c>
      <c r="AE241" s="24">
        <f t="shared" si="53"/>
        <v>0</v>
      </c>
      <c r="AG241" s="195" t="str">
        <f t="shared" si="59"/>
        <v/>
      </c>
      <c r="AH241" s="26" t="str">
        <f t="shared" si="60"/>
        <v/>
      </c>
      <c r="AI241" s="24" t="str">
        <f t="shared" si="61"/>
        <v/>
      </c>
    </row>
    <row r="242" spans="1:35" ht="12.75" customHeight="1" x14ac:dyDescent="0.4">
      <c r="A242" s="219">
        <f t="shared" si="62"/>
        <v>230</v>
      </c>
      <c r="B242" s="46"/>
      <c r="C242" s="648"/>
      <c r="D242" s="649"/>
      <c r="E242" s="648"/>
      <c r="F242" s="649"/>
      <c r="G242" s="252"/>
      <c r="H242" s="332"/>
      <c r="I242" s="173">
        <f t="shared" si="54"/>
        <v>0</v>
      </c>
      <c r="J242" s="46"/>
      <c r="K242" s="174"/>
      <c r="L242" s="47"/>
      <c r="M242" s="22">
        <f t="shared" si="55"/>
        <v>0</v>
      </c>
      <c r="N242" s="42" t="str">
        <f t="shared" si="48"/>
        <v xml:space="preserve"> </v>
      </c>
      <c r="O242" s="43">
        <f t="shared" si="56"/>
        <v>0</v>
      </c>
      <c r="P242" s="48"/>
      <c r="Q242" s="48"/>
      <c r="R242" s="48"/>
      <c r="S242" s="172">
        <f t="shared" si="57"/>
        <v>0</v>
      </c>
      <c r="T242" s="183" t="str">
        <f t="shared" si="49"/>
        <v/>
      </c>
      <c r="U242" s="44" t="str">
        <f t="shared" si="58"/>
        <v/>
      </c>
      <c r="V242" s="548"/>
      <c r="W242" s="255"/>
      <c r="X242" s="255"/>
      <c r="Y242" s="255"/>
      <c r="Z242" s="194"/>
      <c r="AB242" s="195">
        <f t="shared" si="50"/>
        <v>0</v>
      </c>
      <c r="AC242" s="26">
        <f t="shared" si="51"/>
        <v>0</v>
      </c>
      <c r="AD242" s="24">
        <f t="shared" si="52"/>
        <v>0</v>
      </c>
      <c r="AE242" s="24">
        <f t="shared" si="53"/>
        <v>0</v>
      </c>
      <c r="AG242" s="195" t="str">
        <f t="shared" si="59"/>
        <v/>
      </c>
      <c r="AH242" s="26" t="str">
        <f t="shared" si="60"/>
        <v/>
      </c>
      <c r="AI242" s="24" t="str">
        <f t="shared" si="61"/>
        <v/>
      </c>
    </row>
    <row r="243" spans="1:35" ht="12.75" customHeight="1" x14ac:dyDescent="0.4">
      <c r="A243" s="219">
        <f t="shared" si="62"/>
        <v>231</v>
      </c>
      <c r="B243" s="46"/>
      <c r="C243" s="648"/>
      <c r="D243" s="649"/>
      <c r="E243" s="648"/>
      <c r="F243" s="649"/>
      <c r="G243" s="252"/>
      <c r="H243" s="332"/>
      <c r="I243" s="173">
        <f t="shared" si="54"/>
        <v>0</v>
      </c>
      <c r="J243" s="46"/>
      <c r="K243" s="174"/>
      <c r="L243" s="47"/>
      <c r="M243" s="22">
        <f t="shared" si="55"/>
        <v>0</v>
      </c>
      <c r="N243" s="42" t="str">
        <f t="shared" si="48"/>
        <v xml:space="preserve"> </v>
      </c>
      <c r="O243" s="43">
        <f t="shared" si="56"/>
        <v>0</v>
      </c>
      <c r="P243" s="48"/>
      <c r="Q243" s="48"/>
      <c r="R243" s="48"/>
      <c r="S243" s="172">
        <f t="shared" si="57"/>
        <v>0</v>
      </c>
      <c r="T243" s="183" t="str">
        <f t="shared" si="49"/>
        <v/>
      </c>
      <c r="U243" s="44" t="str">
        <f t="shared" si="58"/>
        <v/>
      </c>
      <c r="V243" s="548"/>
      <c r="W243" s="255"/>
      <c r="X243" s="255"/>
      <c r="Y243" s="255"/>
      <c r="Z243" s="194"/>
      <c r="AB243" s="195">
        <f t="shared" si="50"/>
        <v>0</v>
      </c>
      <c r="AC243" s="26">
        <f t="shared" si="51"/>
        <v>0</v>
      </c>
      <c r="AD243" s="24">
        <f t="shared" si="52"/>
        <v>0</v>
      </c>
      <c r="AE243" s="24">
        <f t="shared" si="53"/>
        <v>0</v>
      </c>
      <c r="AG243" s="195" t="str">
        <f t="shared" si="59"/>
        <v/>
      </c>
      <c r="AH243" s="26" t="str">
        <f t="shared" si="60"/>
        <v/>
      </c>
      <c r="AI243" s="24" t="str">
        <f t="shared" si="61"/>
        <v/>
      </c>
    </row>
    <row r="244" spans="1:35" ht="12.75" customHeight="1" x14ac:dyDescent="0.4">
      <c r="A244" s="219">
        <f t="shared" si="62"/>
        <v>232</v>
      </c>
      <c r="B244" s="46"/>
      <c r="C244" s="648"/>
      <c r="D244" s="649"/>
      <c r="E244" s="648"/>
      <c r="F244" s="649"/>
      <c r="G244" s="252"/>
      <c r="H244" s="332"/>
      <c r="I244" s="173">
        <f t="shared" si="54"/>
        <v>0</v>
      </c>
      <c r="J244" s="46"/>
      <c r="K244" s="174"/>
      <c r="L244" s="47"/>
      <c r="M244" s="22">
        <f t="shared" si="55"/>
        <v>0</v>
      </c>
      <c r="N244" s="42" t="str">
        <f t="shared" si="48"/>
        <v xml:space="preserve"> </v>
      </c>
      <c r="O244" s="43">
        <f t="shared" si="56"/>
        <v>0</v>
      </c>
      <c r="P244" s="48"/>
      <c r="Q244" s="48"/>
      <c r="R244" s="48"/>
      <c r="S244" s="172">
        <f t="shared" si="57"/>
        <v>0</v>
      </c>
      <c r="T244" s="183" t="str">
        <f t="shared" si="49"/>
        <v/>
      </c>
      <c r="U244" s="44" t="str">
        <f t="shared" si="58"/>
        <v/>
      </c>
      <c r="V244" s="548"/>
      <c r="W244" s="255"/>
      <c r="X244" s="255"/>
      <c r="Y244" s="255"/>
      <c r="Z244" s="194"/>
      <c r="AB244" s="195">
        <f t="shared" si="50"/>
        <v>0</v>
      </c>
      <c r="AC244" s="26">
        <f t="shared" si="51"/>
        <v>0</v>
      </c>
      <c r="AD244" s="24">
        <f t="shared" si="52"/>
        <v>0</v>
      </c>
      <c r="AE244" s="24">
        <f t="shared" si="53"/>
        <v>0</v>
      </c>
      <c r="AG244" s="195" t="str">
        <f t="shared" si="59"/>
        <v/>
      </c>
      <c r="AH244" s="26" t="str">
        <f t="shared" si="60"/>
        <v/>
      </c>
      <c r="AI244" s="24" t="str">
        <f t="shared" si="61"/>
        <v/>
      </c>
    </row>
    <row r="245" spans="1:35" ht="12.75" customHeight="1" x14ac:dyDescent="0.4">
      <c r="A245" s="219">
        <f t="shared" si="62"/>
        <v>233</v>
      </c>
      <c r="B245" s="46"/>
      <c r="C245" s="648"/>
      <c r="D245" s="649"/>
      <c r="E245" s="648"/>
      <c r="F245" s="649"/>
      <c r="G245" s="252"/>
      <c r="H245" s="332"/>
      <c r="I245" s="173">
        <f t="shared" si="54"/>
        <v>0</v>
      </c>
      <c r="J245" s="46"/>
      <c r="K245" s="174"/>
      <c r="L245" s="47"/>
      <c r="M245" s="22">
        <f t="shared" si="55"/>
        <v>0</v>
      </c>
      <c r="N245" s="42" t="str">
        <f t="shared" si="48"/>
        <v xml:space="preserve"> </v>
      </c>
      <c r="O245" s="43">
        <f t="shared" si="56"/>
        <v>0</v>
      </c>
      <c r="P245" s="48"/>
      <c r="Q245" s="48"/>
      <c r="R245" s="48"/>
      <c r="S245" s="172">
        <f t="shared" si="57"/>
        <v>0</v>
      </c>
      <c r="T245" s="183" t="str">
        <f t="shared" si="49"/>
        <v/>
      </c>
      <c r="U245" s="44" t="str">
        <f t="shared" si="58"/>
        <v/>
      </c>
      <c r="V245" s="548"/>
      <c r="W245" s="255"/>
      <c r="X245" s="255"/>
      <c r="Y245" s="255"/>
      <c r="Z245" s="194"/>
      <c r="AB245" s="195">
        <f t="shared" si="50"/>
        <v>0</v>
      </c>
      <c r="AC245" s="26">
        <f t="shared" si="51"/>
        <v>0</v>
      </c>
      <c r="AD245" s="24">
        <f t="shared" si="52"/>
        <v>0</v>
      </c>
      <c r="AE245" s="24">
        <f t="shared" si="53"/>
        <v>0</v>
      </c>
      <c r="AG245" s="195" t="str">
        <f t="shared" si="59"/>
        <v/>
      </c>
      <c r="AH245" s="26" t="str">
        <f t="shared" si="60"/>
        <v/>
      </c>
      <c r="AI245" s="24" t="str">
        <f t="shared" si="61"/>
        <v/>
      </c>
    </row>
    <row r="246" spans="1:35" ht="12.75" customHeight="1" x14ac:dyDescent="0.4">
      <c r="A246" s="219">
        <f t="shared" si="62"/>
        <v>234</v>
      </c>
      <c r="B246" s="46"/>
      <c r="C246" s="648"/>
      <c r="D246" s="649"/>
      <c r="E246" s="648"/>
      <c r="F246" s="649"/>
      <c r="G246" s="252"/>
      <c r="H246" s="332"/>
      <c r="I246" s="173">
        <f t="shared" si="54"/>
        <v>0</v>
      </c>
      <c r="J246" s="46"/>
      <c r="K246" s="174"/>
      <c r="L246" s="47"/>
      <c r="M246" s="22">
        <f t="shared" si="55"/>
        <v>0</v>
      </c>
      <c r="N246" s="42" t="str">
        <f t="shared" si="48"/>
        <v xml:space="preserve"> </v>
      </c>
      <c r="O246" s="43">
        <f t="shared" si="56"/>
        <v>0</v>
      </c>
      <c r="P246" s="48"/>
      <c r="Q246" s="48"/>
      <c r="R246" s="48"/>
      <c r="S246" s="172">
        <f t="shared" si="57"/>
        <v>0</v>
      </c>
      <c r="T246" s="183" t="str">
        <f t="shared" si="49"/>
        <v/>
      </c>
      <c r="U246" s="44" t="str">
        <f t="shared" si="58"/>
        <v/>
      </c>
      <c r="V246" s="548"/>
      <c r="W246" s="255"/>
      <c r="X246" s="255"/>
      <c r="Y246" s="255"/>
      <c r="Z246" s="194"/>
      <c r="AB246" s="195">
        <f t="shared" si="50"/>
        <v>0</v>
      </c>
      <c r="AC246" s="26">
        <f t="shared" si="51"/>
        <v>0</v>
      </c>
      <c r="AD246" s="24">
        <f t="shared" si="52"/>
        <v>0</v>
      </c>
      <c r="AE246" s="24">
        <f t="shared" si="53"/>
        <v>0</v>
      </c>
      <c r="AG246" s="195" t="str">
        <f t="shared" si="59"/>
        <v/>
      </c>
      <c r="AH246" s="26" t="str">
        <f t="shared" si="60"/>
        <v/>
      </c>
      <c r="AI246" s="24" t="str">
        <f t="shared" si="61"/>
        <v/>
      </c>
    </row>
    <row r="247" spans="1:35" ht="12.75" customHeight="1" x14ac:dyDescent="0.4">
      <c r="A247" s="219">
        <f t="shared" si="62"/>
        <v>235</v>
      </c>
      <c r="B247" s="46"/>
      <c r="C247" s="648"/>
      <c r="D247" s="649"/>
      <c r="E247" s="648"/>
      <c r="F247" s="649"/>
      <c r="G247" s="252"/>
      <c r="H247" s="332"/>
      <c r="I247" s="173">
        <f t="shared" si="54"/>
        <v>0</v>
      </c>
      <c r="J247" s="46"/>
      <c r="K247" s="174"/>
      <c r="L247" s="47"/>
      <c r="M247" s="22">
        <f t="shared" si="55"/>
        <v>0</v>
      </c>
      <c r="N247" s="42" t="str">
        <f t="shared" si="48"/>
        <v xml:space="preserve"> </v>
      </c>
      <c r="O247" s="43">
        <f t="shared" si="56"/>
        <v>0</v>
      </c>
      <c r="P247" s="48"/>
      <c r="Q247" s="48"/>
      <c r="R247" s="48"/>
      <c r="S247" s="172">
        <f t="shared" si="57"/>
        <v>0</v>
      </c>
      <c r="T247" s="183" t="str">
        <f t="shared" si="49"/>
        <v/>
      </c>
      <c r="U247" s="44" t="str">
        <f t="shared" si="58"/>
        <v/>
      </c>
      <c r="V247" s="548"/>
      <c r="W247" s="255"/>
      <c r="X247" s="255"/>
      <c r="Y247" s="255"/>
      <c r="Z247" s="194"/>
      <c r="AB247" s="195">
        <f t="shared" si="50"/>
        <v>0</v>
      </c>
      <c r="AC247" s="26">
        <f t="shared" si="51"/>
        <v>0</v>
      </c>
      <c r="AD247" s="24">
        <f t="shared" si="52"/>
        <v>0</v>
      </c>
      <c r="AE247" s="24">
        <f t="shared" si="53"/>
        <v>0</v>
      </c>
      <c r="AG247" s="195" t="str">
        <f t="shared" si="59"/>
        <v/>
      </c>
      <c r="AH247" s="26" t="str">
        <f t="shared" si="60"/>
        <v/>
      </c>
      <c r="AI247" s="24" t="str">
        <f t="shared" si="61"/>
        <v/>
      </c>
    </row>
    <row r="248" spans="1:35" ht="12.75" customHeight="1" x14ac:dyDescent="0.4">
      <c r="A248" s="219">
        <f t="shared" si="62"/>
        <v>236</v>
      </c>
      <c r="B248" s="46"/>
      <c r="C248" s="648"/>
      <c r="D248" s="649"/>
      <c r="E248" s="648"/>
      <c r="F248" s="649"/>
      <c r="G248" s="252"/>
      <c r="H248" s="332"/>
      <c r="I248" s="173">
        <f t="shared" si="54"/>
        <v>0</v>
      </c>
      <c r="J248" s="46"/>
      <c r="K248" s="174"/>
      <c r="L248" s="47"/>
      <c r="M248" s="22">
        <f t="shared" si="55"/>
        <v>0</v>
      </c>
      <c r="N248" s="42" t="str">
        <f t="shared" si="48"/>
        <v xml:space="preserve"> </v>
      </c>
      <c r="O248" s="43">
        <f t="shared" si="56"/>
        <v>0</v>
      </c>
      <c r="P248" s="48"/>
      <c r="Q248" s="48"/>
      <c r="R248" s="48"/>
      <c r="S248" s="172">
        <f t="shared" si="57"/>
        <v>0</v>
      </c>
      <c r="T248" s="183" t="str">
        <f t="shared" si="49"/>
        <v/>
      </c>
      <c r="U248" s="44" t="str">
        <f t="shared" si="58"/>
        <v/>
      </c>
      <c r="V248" s="548"/>
      <c r="W248" s="255"/>
      <c r="X248" s="255"/>
      <c r="Y248" s="255"/>
      <c r="Z248" s="194"/>
      <c r="AB248" s="195">
        <f t="shared" si="50"/>
        <v>0</v>
      </c>
      <c r="AC248" s="26">
        <f t="shared" si="51"/>
        <v>0</v>
      </c>
      <c r="AD248" s="24">
        <f t="shared" si="52"/>
        <v>0</v>
      </c>
      <c r="AE248" s="24">
        <f t="shared" si="53"/>
        <v>0</v>
      </c>
      <c r="AG248" s="195" t="str">
        <f t="shared" si="59"/>
        <v/>
      </c>
      <c r="AH248" s="26" t="str">
        <f t="shared" si="60"/>
        <v/>
      </c>
      <c r="AI248" s="24" t="str">
        <f t="shared" si="61"/>
        <v/>
      </c>
    </row>
    <row r="249" spans="1:35" ht="12.75" customHeight="1" x14ac:dyDescent="0.4">
      <c r="A249" s="219">
        <f t="shared" si="62"/>
        <v>237</v>
      </c>
      <c r="B249" s="46"/>
      <c r="C249" s="648"/>
      <c r="D249" s="649"/>
      <c r="E249" s="648"/>
      <c r="F249" s="649"/>
      <c r="G249" s="252"/>
      <c r="H249" s="332"/>
      <c r="I249" s="173">
        <f t="shared" si="54"/>
        <v>0</v>
      </c>
      <c r="J249" s="46"/>
      <c r="K249" s="174"/>
      <c r="L249" s="47"/>
      <c r="M249" s="22">
        <f t="shared" si="55"/>
        <v>0</v>
      </c>
      <c r="N249" s="42" t="str">
        <f t="shared" si="48"/>
        <v xml:space="preserve"> </v>
      </c>
      <c r="O249" s="43">
        <f t="shared" si="56"/>
        <v>0</v>
      </c>
      <c r="P249" s="48"/>
      <c r="Q249" s="48"/>
      <c r="R249" s="48"/>
      <c r="S249" s="172">
        <f t="shared" si="57"/>
        <v>0</v>
      </c>
      <c r="T249" s="183" t="str">
        <f t="shared" si="49"/>
        <v/>
      </c>
      <c r="U249" s="44" t="str">
        <f t="shared" si="58"/>
        <v/>
      </c>
      <c r="V249" s="548"/>
      <c r="W249" s="255"/>
      <c r="X249" s="255"/>
      <c r="Y249" s="255"/>
      <c r="Z249" s="194"/>
      <c r="AB249" s="195">
        <f t="shared" si="50"/>
        <v>0</v>
      </c>
      <c r="AC249" s="26">
        <f t="shared" si="51"/>
        <v>0</v>
      </c>
      <c r="AD249" s="24">
        <f t="shared" si="52"/>
        <v>0</v>
      </c>
      <c r="AE249" s="24">
        <f t="shared" si="53"/>
        <v>0</v>
      </c>
      <c r="AG249" s="195" t="str">
        <f t="shared" si="59"/>
        <v/>
      </c>
      <c r="AH249" s="26" t="str">
        <f t="shared" si="60"/>
        <v/>
      </c>
      <c r="AI249" s="24" t="str">
        <f t="shared" si="61"/>
        <v/>
      </c>
    </row>
    <row r="250" spans="1:35" ht="12.75" customHeight="1" x14ac:dyDescent="0.4">
      <c r="A250" s="219">
        <f t="shared" si="62"/>
        <v>238</v>
      </c>
      <c r="B250" s="46"/>
      <c r="C250" s="648"/>
      <c r="D250" s="649"/>
      <c r="E250" s="648"/>
      <c r="F250" s="649"/>
      <c r="G250" s="252"/>
      <c r="H250" s="332"/>
      <c r="I250" s="173">
        <f t="shared" si="54"/>
        <v>0</v>
      </c>
      <c r="J250" s="46"/>
      <c r="K250" s="174"/>
      <c r="L250" s="47"/>
      <c r="M250" s="22">
        <f t="shared" si="55"/>
        <v>0</v>
      </c>
      <c r="N250" s="42" t="str">
        <f t="shared" si="48"/>
        <v xml:space="preserve"> </v>
      </c>
      <c r="O250" s="43">
        <f t="shared" si="56"/>
        <v>0</v>
      </c>
      <c r="P250" s="48"/>
      <c r="Q250" s="48"/>
      <c r="R250" s="48"/>
      <c r="S250" s="172">
        <f t="shared" si="57"/>
        <v>0</v>
      </c>
      <c r="T250" s="183" t="str">
        <f t="shared" si="49"/>
        <v/>
      </c>
      <c r="U250" s="44" t="str">
        <f t="shared" si="58"/>
        <v/>
      </c>
      <c r="V250" s="548"/>
      <c r="W250" s="255"/>
      <c r="X250" s="255"/>
      <c r="Y250" s="255"/>
      <c r="Z250" s="194"/>
      <c r="AB250" s="195">
        <f t="shared" si="50"/>
        <v>0</v>
      </c>
      <c r="AC250" s="26">
        <f t="shared" si="51"/>
        <v>0</v>
      </c>
      <c r="AD250" s="24">
        <f t="shared" si="52"/>
        <v>0</v>
      </c>
      <c r="AE250" s="24">
        <f t="shared" si="53"/>
        <v>0</v>
      </c>
      <c r="AG250" s="195" t="str">
        <f t="shared" si="59"/>
        <v/>
      </c>
      <c r="AH250" s="26" t="str">
        <f t="shared" si="60"/>
        <v/>
      </c>
      <c r="AI250" s="24" t="str">
        <f t="shared" si="61"/>
        <v/>
      </c>
    </row>
    <row r="251" spans="1:35" ht="12.75" customHeight="1" x14ac:dyDescent="0.4">
      <c r="A251" s="219">
        <f t="shared" si="62"/>
        <v>239</v>
      </c>
      <c r="B251" s="46"/>
      <c r="C251" s="648"/>
      <c r="D251" s="649"/>
      <c r="E251" s="648"/>
      <c r="F251" s="649"/>
      <c r="G251" s="252"/>
      <c r="H251" s="332"/>
      <c r="I251" s="173">
        <f t="shared" si="54"/>
        <v>0</v>
      </c>
      <c r="J251" s="46"/>
      <c r="K251" s="174"/>
      <c r="L251" s="47"/>
      <c r="M251" s="22">
        <f t="shared" si="55"/>
        <v>0</v>
      </c>
      <c r="N251" s="42" t="str">
        <f t="shared" si="48"/>
        <v xml:space="preserve"> </v>
      </c>
      <c r="O251" s="43">
        <f t="shared" si="56"/>
        <v>0</v>
      </c>
      <c r="P251" s="48"/>
      <c r="Q251" s="48"/>
      <c r="R251" s="48"/>
      <c r="S251" s="172">
        <f t="shared" si="57"/>
        <v>0</v>
      </c>
      <c r="T251" s="183" t="str">
        <f t="shared" si="49"/>
        <v/>
      </c>
      <c r="U251" s="44" t="str">
        <f t="shared" si="58"/>
        <v/>
      </c>
      <c r="V251" s="548"/>
      <c r="W251" s="255"/>
      <c r="X251" s="255"/>
      <c r="Y251" s="255"/>
      <c r="Z251" s="194"/>
      <c r="AB251" s="195">
        <f t="shared" si="50"/>
        <v>0</v>
      </c>
      <c r="AC251" s="26">
        <f t="shared" si="51"/>
        <v>0</v>
      </c>
      <c r="AD251" s="24">
        <f t="shared" si="52"/>
        <v>0</v>
      </c>
      <c r="AE251" s="24">
        <f t="shared" si="53"/>
        <v>0</v>
      </c>
      <c r="AG251" s="195" t="str">
        <f t="shared" si="59"/>
        <v/>
      </c>
      <c r="AH251" s="26" t="str">
        <f t="shared" si="60"/>
        <v/>
      </c>
      <c r="AI251" s="24" t="str">
        <f t="shared" si="61"/>
        <v/>
      </c>
    </row>
    <row r="252" spans="1:35" ht="12.75" customHeight="1" x14ac:dyDescent="0.4">
      <c r="A252" s="219">
        <f t="shared" si="62"/>
        <v>240</v>
      </c>
      <c r="B252" s="46"/>
      <c r="C252" s="648"/>
      <c r="D252" s="649"/>
      <c r="E252" s="648"/>
      <c r="F252" s="649"/>
      <c r="G252" s="252"/>
      <c r="H252" s="332"/>
      <c r="I252" s="173">
        <f t="shared" si="54"/>
        <v>0</v>
      </c>
      <c r="J252" s="46"/>
      <c r="K252" s="174"/>
      <c r="L252" s="47"/>
      <c r="M252" s="22">
        <f t="shared" si="55"/>
        <v>0</v>
      </c>
      <c r="N252" s="42" t="str">
        <f t="shared" si="48"/>
        <v xml:space="preserve"> </v>
      </c>
      <c r="O252" s="43">
        <f t="shared" si="56"/>
        <v>0</v>
      </c>
      <c r="P252" s="48"/>
      <c r="Q252" s="48"/>
      <c r="R252" s="48"/>
      <c r="S252" s="172">
        <f t="shared" si="57"/>
        <v>0</v>
      </c>
      <c r="T252" s="183" t="str">
        <f t="shared" si="49"/>
        <v/>
      </c>
      <c r="U252" s="44" t="str">
        <f t="shared" si="58"/>
        <v/>
      </c>
      <c r="V252" s="548"/>
      <c r="W252" s="255"/>
      <c r="X252" s="255"/>
      <c r="Y252" s="255"/>
      <c r="Z252" s="194"/>
      <c r="AB252" s="195">
        <f t="shared" si="50"/>
        <v>0</v>
      </c>
      <c r="AC252" s="26">
        <f t="shared" si="51"/>
        <v>0</v>
      </c>
      <c r="AD252" s="24">
        <f t="shared" si="52"/>
        <v>0</v>
      </c>
      <c r="AE252" s="24">
        <f t="shared" si="53"/>
        <v>0</v>
      </c>
      <c r="AG252" s="195" t="str">
        <f t="shared" si="59"/>
        <v/>
      </c>
      <c r="AH252" s="26" t="str">
        <f t="shared" si="60"/>
        <v/>
      </c>
      <c r="AI252" s="24" t="str">
        <f t="shared" si="61"/>
        <v/>
      </c>
    </row>
    <row r="253" spans="1:35" ht="12.75" customHeight="1" x14ac:dyDescent="0.4">
      <c r="A253" s="219">
        <f t="shared" si="62"/>
        <v>241</v>
      </c>
      <c r="B253" s="46"/>
      <c r="C253" s="648"/>
      <c r="D253" s="649"/>
      <c r="E253" s="648"/>
      <c r="F253" s="649"/>
      <c r="G253" s="252"/>
      <c r="H253" s="332"/>
      <c r="I253" s="173">
        <f t="shared" si="54"/>
        <v>0</v>
      </c>
      <c r="J253" s="46"/>
      <c r="K253" s="174"/>
      <c r="L253" s="47"/>
      <c r="M253" s="22">
        <f t="shared" si="55"/>
        <v>0</v>
      </c>
      <c r="N253" s="42" t="str">
        <f t="shared" si="48"/>
        <v xml:space="preserve"> </v>
      </c>
      <c r="O253" s="43">
        <f t="shared" si="56"/>
        <v>0</v>
      </c>
      <c r="P253" s="48"/>
      <c r="Q253" s="48"/>
      <c r="R253" s="48"/>
      <c r="S253" s="172">
        <f t="shared" si="57"/>
        <v>0</v>
      </c>
      <c r="T253" s="183" t="str">
        <f t="shared" si="49"/>
        <v/>
      </c>
      <c r="U253" s="44" t="str">
        <f t="shared" si="58"/>
        <v/>
      </c>
      <c r="V253" s="548"/>
      <c r="W253" s="255"/>
      <c r="X253" s="255"/>
      <c r="Y253" s="255"/>
      <c r="Z253" s="194"/>
      <c r="AB253" s="195">
        <f t="shared" si="50"/>
        <v>0</v>
      </c>
      <c r="AC253" s="26">
        <f t="shared" si="51"/>
        <v>0</v>
      </c>
      <c r="AD253" s="24">
        <f t="shared" si="52"/>
        <v>0</v>
      </c>
      <c r="AE253" s="24">
        <f t="shared" si="53"/>
        <v>0</v>
      </c>
      <c r="AG253" s="195" t="str">
        <f t="shared" si="59"/>
        <v/>
      </c>
      <c r="AH253" s="26" t="str">
        <f t="shared" si="60"/>
        <v/>
      </c>
      <c r="AI253" s="24" t="str">
        <f t="shared" si="61"/>
        <v/>
      </c>
    </row>
    <row r="254" spans="1:35" ht="12.75" customHeight="1" x14ac:dyDescent="0.4">
      <c r="A254" s="219">
        <f t="shared" si="62"/>
        <v>242</v>
      </c>
      <c r="B254" s="46"/>
      <c r="C254" s="648"/>
      <c r="D254" s="649"/>
      <c r="E254" s="648"/>
      <c r="F254" s="649"/>
      <c r="G254" s="252"/>
      <c r="H254" s="332"/>
      <c r="I254" s="173">
        <f t="shared" si="54"/>
        <v>0</v>
      </c>
      <c r="J254" s="46"/>
      <c r="K254" s="174"/>
      <c r="L254" s="47"/>
      <c r="M254" s="22">
        <f t="shared" si="55"/>
        <v>0</v>
      </c>
      <c r="N254" s="42" t="str">
        <f t="shared" si="48"/>
        <v xml:space="preserve"> </v>
      </c>
      <c r="O254" s="43">
        <f t="shared" si="56"/>
        <v>0</v>
      </c>
      <c r="P254" s="48"/>
      <c r="Q254" s="48"/>
      <c r="R254" s="48"/>
      <c r="S254" s="172">
        <f t="shared" si="57"/>
        <v>0</v>
      </c>
      <c r="T254" s="183" t="str">
        <f t="shared" si="49"/>
        <v/>
      </c>
      <c r="U254" s="44" t="str">
        <f t="shared" si="58"/>
        <v/>
      </c>
      <c r="V254" s="548"/>
      <c r="W254" s="255"/>
      <c r="X254" s="255"/>
      <c r="Y254" s="255"/>
      <c r="Z254" s="194"/>
      <c r="AB254" s="195">
        <f t="shared" si="50"/>
        <v>0</v>
      </c>
      <c r="AC254" s="26">
        <f t="shared" si="51"/>
        <v>0</v>
      </c>
      <c r="AD254" s="24">
        <f t="shared" si="52"/>
        <v>0</v>
      </c>
      <c r="AE254" s="24">
        <f t="shared" si="53"/>
        <v>0</v>
      </c>
      <c r="AG254" s="195" t="str">
        <f t="shared" si="59"/>
        <v/>
      </c>
      <c r="AH254" s="26" t="str">
        <f t="shared" si="60"/>
        <v/>
      </c>
      <c r="AI254" s="24" t="str">
        <f t="shared" si="61"/>
        <v/>
      </c>
    </row>
    <row r="255" spans="1:35" ht="12.75" customHeight="1" x14ac:dyDescent="0.4">
      <c r="A255" s="219">
        <f t="shared" si="62"/>
        <v>243</v>
      </c>
      <c r="B255" s="46"/>
      <c r="C255" s="648"/>
      <c r="D255" s="649"/>
      <c r="E255" s="648"/>
      <c r="F255" s="649"/>
      <c r="G255" s="252"/>
      <c r="H255" s="332"/>
      <c r="I255" s="173">
        <f t="shared" si="54"/>
        <v>0</v>
      </c>
      <c r="J255" s="46"/>
      <c r="K255" s="174"/>
      <c r="L255" s="47"/>
      <c r="M255" s="22">
        <f t="shared" si="55"/>
        <v>0</v>
      </c>
      <c r="N255" s="42" t="str">
        <f t="shared" si="48"/>
        <v xml:space="preserve"> </v>
      </c>
      <c r="O255" s="43">
        <f t="shared" si="56"/>
        <v>0</v>
      </c>
      <c r="P255" s="48"/>
      <c r="Q255" s="48"/>
      <c r="R255" s="48"/>
      <c r="S255" s="172">
        <f t="shared" si="57"/>
        <v>0</v>
      </c>
      <c r="T255" s="183" t="str">
        <f t="shared" si="49"/>
        <v/>
      </c>
      <c r="U255" s="44" t="str">
        <f t="shared" si="58"/>
        <v/>
      </c>
      <c r="V255" s="548"/>
      <c r="W255" s="255"/>
      <c r="X255" s="255"/>
      <c r="Y255" s="255"/>
      <c r="Z255" s="194"/>
      <c r="AB255" s="195">
        <f t="shared" si="50"/>
        <v>0</v>
      </c>
      <c r="AC255" s="26">
        <f t="shared" si="51"/>
        <v>0</v>
      </c>
      <c r="AD255" s="24">
        <f t="shared" si="52"/>
        <v>0</v>
      </c>
      <c r="AE255" s="24">
        <f t="shared" si="53"/>
        <v>0</v>
      </c>
      <c r="AG255" s="195" t="str">
        <f t="shared" si="59"/>
        <v/>
      </c>
      <c r="AH255" s="26" t="str">
        <f t="shared" si="60"/>
        <v/>
      </c>
      <c r="AI255" s="24" t="str">
        <f t="shared" si="61"/>
        <v/>
      </c>
    </row>
    <row r="256" spans="1:35" ht="12.75" customHeight="1" x14ac:dyDescent="0.4">
      <c r="A256" s="219">
        <f t="shared" si="62"/>
        <v>244</v>
      </c>
      <c r="B256" s="46"/>
      <c r="C256" s="648"/>
      <c r="D256" s="649"/>
      <c r="E256" s="648"/>
      <c r="F256" s="649"/>
      <c r="G256" s="252"/>
      <c r="H256" s="332"/>
      <c r="I256" s="173">
        <f t="shared" si="54"/>
        <v>0</v>
      </c>
      <c r="J256" s="46"/>
      <c r="K256" s="174"/>
      <c r="L256" s="47"/>
      <c r="M256" s="22">
        <f t="shared" si="55"/>
        <v>0</v>
      </c>
      <c r="N256" s="42" t="str">
        <f t="shared" si="48"/>
        <v xml:space="preserve"> </v>
      </c>
      <c r="O256" s="43">
        <f t="shared" si="56"/>
        <v>0</v>
      </c>
      <c r="P256" s="48"/>
      <c r="Q256" s="48"/>
      <c r="R256" s="48"/>
      <c r="S256" s="172">
        <f t="shared" si="57"/>
        <v>0</v>
      </c>
      <c r="T256" s="183" t="str">
        <f t="shared" si="49"/>
        <v/>
      </c>
      <c r="U256" s="44" t="str">
        <f t="shared" si="58"/>
        <v/>
      </c>
      <c r="V256" s="548"/>
      <c r="W256" s="255"/>
      <c r="X256" s="255"/>
      <c r="Y256" s="255"/>
      <c r="Z256" s="194"/>
      <c r="AB256" s="195">
        <f t="shared" si="50"/>
        <v>0</v>
      </c>
      <c r="AC256" s="26">
        <f t="shared" si="51"/>
        <v>0</v>
      </c>
      <c r="AD256" s="24">
        <f t="shared" si="52"/>
        <v>0</v>
      </c>
      <c r="AE256" s="24">
        <f t="shared" si="53"/>
        <v>0</v>
      </c>
      <c r="AG256" s="195" t="str">
        <f t="shared" si="59"/>
        <v/>
      </c>
      <c r="AH256" s="26" t="str">
        <f t="shared" si="60"/>
        <v/>
      </c>
      <c r="AI256" s="24" t="str">
        <f t="shared" si="61"/>
        <v/>
      </c>
    </row>
    <row r="257" spans="1:35" ht="12.75" customHeight="1" x14ac:dyDescent="0.4">
      <c r="A257" s="219">
        <f t="shared" si="62"/>
        <v>245</v>
      </c>
      <c r="B257" s="46"/>
      <c r="C257" s="648"/>
      <c r="D257" s="649"/>
      <c r="E257" s="648"/>
      <c r="F257" s="649"/>
      <c r="G257" s="252"/>
      <c r="H257" s="332"/>
      <c r="I257" s="173">
        <f t="shared" si="54"/>
        <v>0</v>
      </c>
      <c r="J257" s="46"/>
      <c r="K257" s="174"/>
      <c r="L257" s="47"/>
      <c r="M257" s="22">
        <f t="shared" si="55"/>
        <v>0</v>
      </c>
      <c r="N257" s="42" t="str">
        <f t="shared" si="48"/>
        <v xml:space="preserve"> </v>
      </c>
      <c r="O257" s="43">
        <f t="shared" si="56"/>
        <v>0</v>
      </c>
      <c r="P257" s="48"/>
      <c r="Q257" s="48"/>
      <c r="R257" s="48"/>
      <c r="S257" s="172">
        <f t="shared" si="57"/>
        <v>0</v>
      </c>
      <c r="T257" s="183" t="str">
        <f t="shared" si="49"/>
        <v/>
      </c>
      <c r="U257" s="44" t="str">
        <f t="shared" si="58"/>
        <v/>
      </c>
      <c r="V257" s="548"/>
      <c r="W257" s="255"/>
      <c r="X257" s="255"/>
      <c r="Y257" s="255"/>
      <c r="Z257" s="194"/>
      <c r="AB257" s="195">
        <f t="shared" si="50"/>
        <v>0</v>
      </c>
      <c r="AC257" s="26">
        <f t="shared" si="51"/>
        <v>0</v>
      </c>
      <c r="AD257" s="24">
        <f t="shared" si="52"/>
        <v>0</v>
      </c>
      <c r="AE257" s="24">
        <f t="shared" si="53"/>
        <v>0</v>
      </c>
      <c r="AG257" s="195" t="str">
        <f t="shared" si="59"/>
        <v/>
      </c>
      <c r="AH257" s="26" t="str">
        <f t="shared" si="60"/>
        <v/>
      </c>
      <c r="AI257" s="24" t="str">
        <f t="shared" si="61"/>
        <v/>
      </c>
    </row>
    <row r="258" spans="1:35" ht="12.75" customHeight="1" x14ac:dyDescent="0.4">
      <c r="A258" s="219">
        <f t="shared" si="62"/>
        <v>246</v>
      </c>
      <c r="B258" s="46"/>
      <c r="C258" s="648"/>
      <c r="D258" s="649"/>
      <c r="E258" s="648"/>
      <c r="F258" s="649"/>
      <c r="G258" s="252"/>
      <c r="H258" s="332"/>
      <c r="I258" s="173">
        <f t="shared" si="54"/>
        <v>0</v>
      </c>
      <c r="J258" s="46"/>
      <c r="K258" s="174"/>
      <c r="L258" s="47"/>
      <c r="M258" s="22">
        <f t="shared" si="55"/>
        <v>0</v>
      </c>
      <c r="N258" s="42" t="str">
        <f t="shared" si="48"/>
        <v xml:space="preserve"> </v>
      </c>
      <c r="O258" s="43">
        <f t="shared" si="56"/>
        <v>0</v>
      </c>
      <c r="P258" s="48"/>
      <c r="Q258" s="48"/>
      <c r="R258" s="48"/>
      <c r="S258" s="172">
        <f t="shared" si="57"/>
        <v>0</v>
      </c>
      <c r="T258" s="183" t="str">
        <f t="shared" si="49"/>
        <v/>
      </c>
      <c r="U258" s="44" t="str">
        <f t="shared" si="58"/>
        <v/>
      </c>
      <c r="V258" s="548"/>
      <c r="W258" s="255"/>
      <c r="X258" s="255"/>
      <c r="Y258" s="255"/>
      <c r="Z258" s="194"/>
      <c r="AB258" s="195">
        <f t="shared" si="50"/>
        <v>0</v>
      </c>
      <c r="AC258" s="26">
        <f t="shared" si="51"/>
        <v>0</v>
      </c>
      <c r="AD258" s="24">
        <f t="shared" si="52"/>
        <v>0</v>
      </c>
      <c r="AE258" s="24">
        <f t="shared" si="53"/>
        <v>0</v>
      </c>
      <c r="AG258" s="195" t="str">
        <f t="shared" si="59"/>
        <v/>
      </c>
      <c r="AH258" s="26" t="str">
        <f t="shared" si="60"/>
        <v/>
      </c>
      <c r="AI258" s="24" t="str">
        <f t="shared" si="61"/>
        <v/>
      </c>
    </row>
    <row r="259" spans="1:35" ht="12.75" customHeight="1" x14ac:dyDescent="0.4">
      <c r="A259" s="219">
        <f t="shared" si="62"/>
        <v>247</v>
      </c>
      <c r="B259" s="46"/>
      <c r="C259" s="648"/>
      <c r="D259" s="649"/>
      <c r="E259" s="648"/>
      <c r="F259" s="649"/>
      <c r="G259" s="252"/>
      <c r="H259" s="332"/>
      <c r="I259" s="173">
        <f t="shared" si="54"/>
        <v>0</v>
      </c>
      <c r="J259" s="46"/>
      <c r="K259" s="174"/>
      <c r="L259" s="47"/>
      <c r="M259" s="22">
        <f t="shared" si="55"/>
        <v>0</v>
      </c>
      <c r="N259" s="42" t="str">
        <f t="shared" si="48"/>
        <v xml:space="preserve"> </v>
      </c>
      <c r="O259" s="43">
        <f t="shared" si="56"/>
        <v>0</v>
      </c>
      <c r="P259" s="48"/>
      <c r="Q259" s="48"/>
      <c r="R259" s="48"/>
      <c r="S259" s="172">
        <f t="shared" si="57"/>
        <v>0</v>
      </c>
      <c r="T259" s="183" t="str">
        <f t="shared" si="49"/>
        <v/>
      </c>
      <c r="U259" s="44" t="str">
        <f t="shared" si="58"/>
        <v/>
      </c>
      <c r="V259" s="548"/>
      <c r="W259" s="255"/>
      <c r="X259" s="255"/>
      <c r="Y259" s="255"/>
      <c r="Z259" s="194"/>
      <c r="AB259" s="195">
        <f t="shared" si="50"/>
        <v>0</v>
      </c>
      <c r="AC259" s="26">
        <f t="shared" si="51"/>
        <v>0</v>
      </c>
      <c r="AD259" s="24">
        <f t="shared" si="52"/>
        <v>0</v>
      </c>
      <c r="AE259" s="24">
        <f t="shared" si="53"/>
        <v>0</v>
      </c>
      <c r="AG259" s="195" t="str">
        <f t="shared" si="59"/>
        <v/>
      </c>
      <c r="AH259" s="26" t="str">
        <f t="shared" si="60"/>
        <v/>
      </c>
      <c r="AI259" s="24" t="str">
        <f t="shared" si="61"/>
        <v/>
      </c>
    </row>
    <row r="260" spans="1:35" ht="12.75" customHeight="1" x14ac:dyDescent="0.4">
      <c r="A260" s="219">
        <f t="shared" si="62"/>
        <v>248</v>
      </c>
      <c r="B260" s="46"/>
      <c r="C260" s="648"/>
      <c r="D260" s="649"/>
      <c r="E260" s="648"/>
      <c r="F260" s="649"/>
      <c r="G260" s="252"/>
      <c r="H260" s="332"/>
      <c r="I260" s="173">
        <f t="shared" si="54"/>
        <v>0</v>
      </c>
      <c r="J260" s="46"/>
      <c r="K260" s="174"/>
      <c r="L260" s="47"/>
      <c r="M260" s="22">
        <f t="shared" si="55"/>
        <v>0</v>
      </c>
      <c r="N260" s="42" t="str">
        <f t="shared" si="48"/>
        <v xml:space="preserve"> </v>
      </c>
      <c r="O260" s="43">
        <f t="shared" si="56"/>
        <v>0</v>
      </c>
      <c r="P260" s="48"/>
      <c r="Q260" s="48"/>
      <c r="R260" s="48"/>
      <c r="S260" s="172">
        <f t="shared" si="57"/>
        <v>0</v>
      </c>
      <c r="T260" s="183" t="str">
        <f t="shared" si="49"/>
        <v/>
      </c>
      <c r="U260" s="44" t="str">
        <f t="shared" si="58"/>
        <v/>
      </c>
      <c r="V260" s="548"/>
      <c r="W260" s="255"/>
      <c r="X260" s="255"/>
      <c r="Y260" s="255"/>
      <c r="Z260" s="194"/>
      <c r="AB260" s="195">
        <f t="shared" si="50"/>
        <v>0</v>
      </c>
      <c r="AC260" s="26">
        <f t="shared" si="51"/>
        <v>0</v>
      </c>
      <c r="AD260" s="24">
        <f t="shared" si="52"/>
        <v>0</v>
      </c>
      <c r="AE260" s="24">
        <f t="shared" si="53"/>
        <v>0</v>
      </c>
      <c r="AG260" s="195" t="str">
        <f t="shared" si="59"/>
        <v/>
      </c>
      <c r="AH260" s="26" t="str">
        <f t="shared" si="60"/>
        <v/>
      </c>
      <c r="AI260" s="24" t="str">
        <f t="shared" si="61"/>
        <v/>
      </c>
    </row>
    <row r="261" spans="1:35" ht="12.75" customHeight="1" x14ac:dyDescent="0.4">
      <c r="A261" s="219">
        <f t="shared" si="62"/>
        <v>249</v>
      </c>
      <c r="B261" s="46"/>
      <c r="C261" s="648"/>
      <c r="D261" s="649"/>
      <c r="E261" s="648"/>
      <c r="F261" s="649"/>
      <c r="G261" s="252"/>
      <c r="H261" s="332"/>
      <c r="I261" s="173">
        <f t="shared" si="54"/>
        <v>0</v>
      </c>
      <c r="J261" s="46"/>
      <c r="K261" s="174"/>
      <c r="L261" s="47"/>
      <c r="M261" s="22">
        <f t="shared" si="55"/>
        <v>0</v>
      </c>
      <c r="N261" s="42" t="str">
        <f t="shared" si="48"/>
        <v xml:space="preserve"> </v>
      </c>
      <c r="O261" s="43">
        <f t="shared" si="56"/>
        <v>0</v>
      </c>
      <c r="P261" s="48"/>
      <c r="Q261" s="48"/>
      <c r="R261" s="48"/>
      <c r="S261" s="172">
        <f t="shared" si="57"/>
        <v>0</v>
      </c>
      <c r="T261" s="183" t="str">
        <f t="shared" si="49"/>
        <v/>
      </c>
      <c r="U261" s="44" t="str">
        <f t="shared" si="58"/>
        <v/>
      </c>
      <c r="V261" s="548"/>
      <c r="W261" s="255"/>
      <c r="X261" s="255"/>
      <c r="Y261" s="255"/>
      <c r="Z261" s="194"/>
      <c r="AB261" s="195">
        <f t="shared" si="50"/>
        <v>0</v>
      </c>
      <c r="AC261" s="195">
        <f t="shared" si="51"/>
        <v>0</v>
      </c>
      <c r="AD261" s="195">
        <f t="shared" si="52"/>
        <v>0</v>
      </c>
      <c r="AE261" s="195">
        <f t="shared" si="53"/>
        <v>0</v>
      </c>
      <c r="AG261" s="195" t="str">
        <f t="shared" si="59"/>
        <v/>
      </c>
      <c r="AH261" s="26" t="str">
        <f t="shared" si="60"/>
        <v/>
      </c>
      <c r="AI261" s="24" t="str">
        <f t="shared" si="61"/>
        <v/>
      </c>
    </row>
    <row r="262" spans="1:35" ht="12.75" customHeight="1" x14ac:dyDescent="0.4">
      <c r="A262" s="219">
        <f t="shared" si="62"/>
        <v>250</v>
      </c>
      <c r="B262" s="46"/>
      <c r="C262" s="648"/>
      <c r="D262" s="649"/>
      <c r="E262" s="648"/>
      <c r="F262" s="649"/>
      <c r="G262" s="252"/>
      <c r="H262" s="332"/>
      <c r="I262" s="276">
        <f t="shared" si="54"/>
        <v>0</v>
      </c>
      <c r="J262" s="46"/>
      <c r="K262" s="174"/>
      <c r="L262" s="47"/>
      <c r="M262" s="22">
        <f t="shared" si="55"/>
        <v>0</v>
      </c>
      <c r="N262" s="275" t="str">
        <f t="shared" si="48"/>
        <v xml:space="preserve"> </v>
      </c>
      <c r="O262" s="274">
        <f t="shared" si="56"/>
        <v>0</v>
      </c>
      <c r="P262" s="48"/>
      <c r="Q262" s="48"/>
      <c r="R262" s="48"/>
      <c r="S262" s="172">
        <f t="shared" si="57"/>
        <v>0</v>
      </c>
      <c r="T262" s="183" t="str">
        <f t="shared" si="49"/>
        <v/>
      </c>
      <c r="U262" s="44" t="str">
        <f t="shared" si="58"/>
        <v/>
      </c>
      <c r="V262" s="548"/>
      <c r="W262" s="255"/>
      <c r="X262" s="255"/>
      <c r="Y262" s="255"/>
      <c r="Z262" s="194"/>
      <c r="AB262" s="195">
        <f t="shared" si="50"/>
        <v>0</v>
      </c>
      <c r="AC262" s="195">
        <f t="shared" si="51"/>
        <v>0</v>
      </c>
      <c r="AD262" s="195">
        <f t="shared" si="52"/>
        <v>0</v>
      </c>
      <c r="AE262" s="195">
        <f t="shared" si="53"/>
        <v>0</v>
      </c>
      <c r="AG262" s="195" t="str">
        <f t="shared" si="59"/>
        <v/>
      </c>
      <c r="AH262" s="26" t="str">
        <f t="shared" si="60"/>
        <v/>
      </c>
      <c r="AI262" s="24" t="str">
        <f t="shared" si="61"/>
        <v/>
      </c>
    </row>
    <row r="263" spans="1:35" ht="12.75" customHeight="1" x14ac:dyDescent="0.4">
      <c r="A263" s="219">
        <f t="shared" si="62"/>
        <v>251</v>
      </c>
      <c r="B263" s="46"/>
      <c r="C263" s="648"/>
      <c r="D263" s="649"/>
      <c r="E263" s="648"/>
      <c r="F263" s="649"/>
      <c r="G263" s="252"/>
      <c r="H263" s="332"/>
      <c r="I263" s="173">
        <f t="shared" si="54"/>
        <v>0</v>
      </c>
      <c r="J263" s="46"/>
      <c r="K263" s="174"/>
      <c r="L263" s="47"/>
      <c r="M263" s="22">
        <f t="shared" si="55"/>
        <v>0</v>
      </c>
      <c r="N263" s="42" t="str">
        <f t="shared" si="48"/>
        <v xml:space="preserve"> </v>
      </c>
      <c r="O263" s="43">
        <f t="shared" si="56"/>
        <v>0</v>
      </c>
      <c r="P263" s="48"/>
      <c r="Q263" s="48"/>
      <c r="R263" s="48"/>
      <c r="S263" s="172">
        <f t="shared" si="57"/>
        <v>0</v>
      </c>
      <c r="T263" s="183" t="str">
        <f t="shared" si="49"/>
        <v/>
      </c>
      <c r="U263" s="44" t="str">
        <f t="shared" si="58"/>
        <v/>
      </c>
      <c r="V263" s="548"/>
      <c r="W263" s="255"/>
      <c r="X263" s="255"/>
      <c r="Y263" s="255"/>
      <c r="Z263" s="194"/>
      <c r="AB263" s="195">
        <f t="shared" si="50"/>
        <v>0</v>
      </c>
      <c r="AC263" s="26">
        <f t="shared" si="51"/>
        <v>0</v>
      </c>
      <c r="AD263" s="24">
        <f t="shared" si="52"/>
        <v>0</v>
      </c>
      <c r="AE263" s="24">
        <f t="shared" si="53"/>
        <v>0</v>
      </c>
      <c r="AG263" s="195" t="str">
        <f t="shared" si="59"/>
        <v/>
      </c>
      <c r="AH263" s="26" t="str">
        <f t="shared" si="60"/>
        <v/>
      </c>
      <c r="AI263" s="24" t="str">
        <f t="shared" si="61"/>
        <v/>
      </c>
    </row>
    <row r="264" spans="1:35" ht="12.75" customHeight="1" x14ac:dyDescent="0.4">
      <c r="A264" s="219">
        <f t="shared" si="62"/>
        <v>252</v>
      </c>
      <c r="B264" s="46"/>
      <c r="C264" s="648"/>
      <c r="D264" s="649"/>
      <c r="E264" s="648"/>
      <c r="F264" s="649"/>
      <c r="G264" s="252"/>
      <c r="H264" s="332"/>
      <c r="I264" s="173">
        <f t="shared" si="54"/>
        <v>0</v>
      </c>
      <c r="J264" s="46"/>
      <c r="K264" s="174"/>
      <c r="L264" s="47"/>
      <c r="M264" s="22">
        <f t="shared" si="55"/>
        <v>0</v>
      </c>
      <c r="N264" s="42" t="str">
        <f t="shared" si="48"/>
        <v xml:space="preserve"> </v>
      </c>
      <c r="O264" s="43">
        <f t="shared" si="56"/>
        <v>0</v>
      </c>
      <c r="P264" s="48"/>
      <c r="Q264" s="48"/>
      <c r="R264" s="48"/>
      <c r="S264" s="172">
        <f t="shared" si="57"/>
        <v>0</v>
      </c>
      <c r="T264" s="183" t="str">
        <f t="shared" si="49"/>
        <v/>
      </c>
      <c r="U264" s="44" t="str">
        <f t="shared" si="58"/>
        <v/>
      </c>
      <c r="V264" s="548"/>
      <c r="W264" s="255"/>
      <c r="X264" s="255"/>
      <c r="Y264" s="255"/>
      <c r="Z264" s="194"/>
      <c r="AB264" s="195">
        <f t="shared" si="50"/>
        <v>0</v>
      </c>
      <c r="AC264" s="26">
        <f t="shared" si="51"/>
        <v>0</v>
      </c>
      <c r="AD264" s="24">
        <f t="shared" si="52"/>
        <v>0</v>
      </c>
      <c r="AE264" s="24">
        <f t="shared" si="53"/>
        <v>0</v>
      </c>
      <c r="AG264" s="195" t="str">
        <f t="shared" si="59"/>
        <v/>
      </c>
      <c r="AH264" s="26" t="str">
        <f t="shared" si="60"/>
        <v/>
      </c>
      <c r="AI264" s="24" t="str">
        <f t="shared" si="61"/>
        <v/>
      </c>
    </row>
    <row r="265" spans="1:35" ht="12.75" customHeight="1" x14ac:dyDescent="0.4">
      <c r="A265" s="219">
        <f t="shared" si="62"/>
        <v>253</v>
      </c>
      <c r="B265" s="46"/>
      <c r="C265" s="648"/>
      <c r="D265" s="649"/>
      <c r="E265" s="648"/>
      <c r="F265" s="649"/>
      <c r="G265" s="252"/>
      <c r="H265" s="332"/>
      <c r="I265" s="173">
        <f t="shared" si="54"/>
        <v>0</v>
      </c>
      <c r="J265" s="46"/>
      <c r="K265" s="174"/>
      <c r="L265" s="47"/>
      <c r="M265" s="22">
        <f t="shared" si="55"/>
        <v>0</v>
      </c>
      <c r="N265" s="42" t="str">
        <f t="shared" si="48"/>
        <v xml:space="preserve"> </v>
      </c>
      <c r="O265" s="43">
        <f t="shared" si="56"/>
        <v>0</v>
      </c>
      <c r="P265" s="48"/>
      <c r="Q265" s="48"/>
      <c r="R265" s="48"/>
      <c r="S265" s="172">
        <f t="shared" si="57"/>
        <v>0</v>
      </c>
      <c r="T265" s="183" t="str">
        <f t="shared" si="49"/>
        <v/>
      </c>
      <c r="U265" s="44" t="str">
        <f t="shared" si="58"/>
        <v/>
      </c>
      <c r="V265" s="548"/>
      <c r="W265" s="255"/>
      <c r="X265" s="255"/>
      <c r="Y265" s="255"/>
      <c r="Z265" s="194"/>
      <c r="AB265" s="195">
        <f t="shared" si="50"/>
        <v>0</v>
      </c>
      <c r="AC265" s="26">
        <f t="shared" si="51"/>
        <v>0</v>
      </c>
      <c r="AD265" s="24">
        <f t="shared" si="52"/>
        <v>0</v>
      </c>
      <c r="AE265" s="24">
        <f t="shared" si="53"/>
        <v>0</v>
      </c>
      <c r="AG265" s="195" t="str">
        <f t="shared" si="59"/>
        <v/>
      </c>
      <c r="AH265" s="26" t="str">
        <f t="shared" si="60"/>
        <v/>
      </c>
      <c r="AI265" s="24" t="str">
        <f t="shared" si="61"/>
        <v/>
      </c>
    </row>
    <row r="266" spans="1:35" ht="12.75" customHeight="1" x14ac:dyDescent="0.4">
      <c r="A266" s="219">
        <f t="shared" si="62"/>
        <v>254</v>
      </c>
      <c r="B266" s="46"/>
      <c r="C266" s="648"/>
      <c r="D266" s="649"/>
      <c r="E266" s="648"/>
      <c r="F266" s="649"/>
      <c r="G266" s="252"/>
      <c r="H266" s="332"/>
      <c r="I266" s="173">
        <f t="shared" si="54"/>
        <v>0</v>
      </c>
      <c r="J266" s="46"/>
      <c r="K266" s="174"/>
      <c r="L266" s="47"/>
      <c r="M266" s="22">
        <f t="shared" si="55"/>
        <v>0</v>
      </c>
      <c r="N266" s="42" t="str">
        <f t="shared" si="48"/>
        <v xml:space="preserve"> </v>
      </c>
      <c r="O266" s="43">
        <f t="shared" si="56"/>
        <v>0</v>
      </c>
      <c r="P266" s="48"/>
      <c r="Q266" s="48"/>
      <c r="R266" s="48"/>
      <c r="S266" s="172">
        <f t="shared" si="57"/>
        <v>0</v>
      </c>
      <c r="T266" s="183" t="str">
        <f t="shared" si="49"/>
        <v/>
      </c>
      <c r="U266" s="44" t="str">
        <f t="shared" si="58"/>
        <v/>
      </c>
      <c r="V266" s="548"/>
      <c r="W266" s="255"/>
      <c r="X266" s="255"/>
      <c r="Y266" s="255"/>
      <c r="Z266" s="194"/>
      <c r="AB266" s="195">
        <f t="shared" si="50"/>
        <v>0</v>
      </c>
      <c r="AC266" s="26">
        <f t="shared" si="51"/>
        <v>0</v>
      </c>
      <c r="AD266" s="24">
        <f t="shared" si="52"/>
        <v>0</v>
      </c>
      <c r="AE266" s="24">
        <f t="shared" si="53"/>
        <v>0</v>
      </c>
      <c r="AG266" s="195" t="str">
        <f t="shared" si="59"/>
        <v/>
      </c>
      <c r="AH266" s="26" t="str">
        <f t="shared" si="60"/>
        <v/>
      </c>
      <c r="AI266" s="24" t="str">
        <f t="shared" si="61"/>
        <v/>
      </c>
    </row>
    <row r="267" spans="1:35" ht="12.75" customHeight="1" x14ac:dyDescent="0.4">
      <c r="A267" s="219">
        <f t="shared" si="62"/>
        <v>255</v>
      </c>
      <c r="B267" s="46"/>
      <c r="C267" s="648"/>
      <c r="D267" s="649"/>
      <c r="E267" s="648"/>
      <c r="F267" s="649"/>
      <c r="G267" s="252"/>
      <c r="H267" s="332"/>
      <c r="I267" s="173">
        <f t="shared" si="54"/>
        <v>0</v>
      </c>
      <c r="J267" s="46"/>
      <c r="K267" s="174"/>
      <c r="L267" s="47"/>
      <c r="M267" s="22">
        <f t="shared" si="55"/>
        <v>0</v>
      </c>
      <c r="N267" s="42" t="str">
        <f t="shared" si="48"/>
        <v xml:space="preserve"> </v>
      </c>
      <c r="O267" s="43">
        <f t="shared" si="56"/>
        <v>0</v>
      </c>
      <c r="P267" s="48"/>
      <c r="Q267" s="48"/>
      <c r="R267" s="48"/>
      <c r="S267" s="172">
        <f t="shared" si="57"/>
        <v>0</v>
      </c>
      <c r="T267" s="183" t="str">
        <f t="shared" si="49"/>
        <v/>
      </c>
      <c r="U267" s="44" t="str">
        <f t="shared" si="58"/>
        <v/>
      </c>
      <c r="V267" s="548"/>
      <c r="W267" s="255"/>
      <c r="X267" s="255"/>
      <c r="Y267" s="255"/>
      <c r="Z267" s="194"/>
      <c r="AB267" s="195">
        <f t="shared" si="50"/>
        <v>0</v>
      </c>
      <c r="AC267" s="26">
        <f t="shared" si="51"/>
        <v>0</v>
      </c>
      <c r="AD267" s="24">
        <f t="shared" si="52"/>
        <v>0</v>
      </c>
      <c r="AE267" s="24">
        <f t="shared" si="53"/>
        <v>0</v>
      </c>
      <c r="AG267" s="195" t="str">
        <f t="shared" si="59"/>
        <v/>
      </c>
      <c r="AH267" s="26" t="str">
        <f t="shared" si="60"/>
        <v/>
      </c>
      <c r="AI267" s="24" t="str">
        <f t="shared" si="61"/>
        <v/>
      </c>
    </row>
    <row r="268" spans="1:35" ht="12.75" customHeight="1" x14ac:dyDescent="0.4">
      <c r="A268" s="219">
        <f t="shared" si="62"/>
        <v>256</v>
      </c>
      <c r="B268" s="46"/>
      <c r="C268" s="648"/>
      <c r="D268" s="649"/>
      <c r="E268" s="648"/>
      <c r="F268" s="649"/>
      <c r="G268" s="252"/>
      <c r="H268" s="332"/>
      <c r="I268" s="173">
        <f t="shared" si="54"/>
        <v>0</v>
      </c>
      <c r="J268" s="46"/>
      <c r="K268" s="174"/>
      <c r="L268" s="47"/>
      <c r="M268" s="22">
        <f t="shared" si="55"/>
        <v>0</v>
      </c>
      <c r="N268" s="42" t="str">
        <f t="shared" si="48"/>
        <v xml:space="preserve"> </v>
      </c>
      <c r="O268" s="43">
        <f t="shared" si="56"/>
        <v>0</v>
      </c>
      <c r="P268" s="48"/>
      <c r="Q268" s="48"/>
      <c r="R268" s="48"/>
      <c r="S268" s="172">
        <f t="shared" si="57"/>
        <v>0</v>
      </c>
      <c r="T268" s="183" t="str">
        <f t="shared" si="49"/>
        <v/>
      </c>
      <c r="U268" s="44" t="str">
        <f t="shared" si="58"/>
        <v/>
      </c>
      <c r="V268" s="548"/>
      <c r="W268" s="255"/>
      <c r="X268" s="255"/>
      <c r="Y268" s="255"/>
      <c r="Z268" s="194"/>
      <c r="AB268" s="195">
        <f t="shared" si="50"/>
        <v>0</v>
      </c>
      <c r="AC268" s="26">
        <f t="shared" si="51"/>
        <v>0</v>
      </c>
      <c r="AD268" s="24">
        <f t="shared" si="52"/>
        <v>0</v>
      </c>
      <c r="AE268" s="24">
        <f t="shared" si="53"/>
        <v>0</v>
      </c>
      <c r="AG268" s="195" t="str">
        <f t="shared" si="59"/>
        <v/>
      </c>
      <c r="AH268" s="26" t="str">
        <f t="shared" si="60"/>
        <v/>
      </c>
      <c r="AI268" s="24" t="str">
        <f t="shared" si="61"/>
        <v/>
      </c>
    </row>
    <row r="269" spans="1:35" ht="12.75" customHeight="1" x14ac:dyDescent="0.4">
      <c r="A269" s="219">
        <f t="shared" si="62"/>
        <v>257</v>
      </c>
      <c r="B269" s="46"/>
      <c r="C269" s="648"/>
      <c r="D269" s="649"/>
      <c r="E269" s="648"/>
      <c r="F269" s="649"/>
      <c r="G269" s="252"/>
      <c r="H269" s="332"/>
      <c r="I269" s="173">
        <f t="shared" si="54"/>
        <v>0</v>
      </c>
      <c r="J269" s="46"/>
      <c r="K269" s="174"/>
      <c r="L269" s="47"/>
      <c r="M269" s="22">
        <f t="shared" si="55"/>
        <v>0</v>
      </c>
      <c r="N269" s="42" t="str">
        <f t="shared" ref="N269:N332" si="63">IF(K269&lt;=0.5,IF(M269&gt;0.5,"Fail"," "),IF(K269&lt;=0.8,IF(M269&gt;0.8,"Fail"," ")," "))</f>
        <v xml:space="preserve"> </v>
      </c>
      <c r="O269" s="43">
        <f t="shared" si="56"/>
        <v>0</v>
      </c>
      <c r="P269" s="48"/>
      <c r="Q269" s="48"/>
      <c r="R269" s="48"/>
      <c r="S269" s="172">
        <f t="shared" si="57"/>
        <v>0</v>
      </c>
      <c r="T269" s="183" t="str">
        <f t="shared" ref="T269:T332" si="64">IF(J269&gt;0,IF(S269*12&gt;L269,"Fail",""),"")</f>
        <v/>
      </c>
      <c r="U269" s="44" t="str">
        <f t="shared" si="58"/>
        <v/>
      </c>
      <c r="V269" s="548"/>
      <c r="W269" s="255"/>
      <c r="X269" s="255"/>
      <c r="Y269" s="255"/>
      <c r="Z269" s="194"/>
      <c r="AB269" s="195">
        <f t="shared" ref="AB269:AB332" si="65">IF(I269=1.5,$M$8,IF(I269=2.5,$N$8,IF(I269=3.5,$O$8,IF(I269=4.5,$P$8,IF(I269=5.5,$Q$8,IF(I269=6.5,$R$8,IF(I269=7.5,$S$8,IF(I269=8.5,$T$8,0))))))))</f>
        <v>0</v>
      </c>
      <c r="AC269" s="26">
        <f t="shared" ref="AC269:AC332" si="66">IF(I269=1,$M$7,IF(I269=2,$N$7,IF(I269=3,$O$7,IF(I269=4,$P$7,IF(I269=5,$Q$7,IF(I269=6,$R$7,IF(I269=7,$S$7,IF(I269=8,$T$7,AB269))))))))</f>
        <v>0</v>
      </c>
      <c r="AD269" s="24">
        <f t="shared" ref="AD269:AD332" si="67">IF(J269=1,$M$7,IF(J269=2,$N$7,IF(J269=3,$O$7,IF(J269=4,$P$7,IF(J269=5,$Q$7,IF(J269=6,$R$7,IF(J269=7,$S$7,IF(J269=8,$T$7,0))))))))</f>
        <v>0</v>
      </c>
      <c r="AE269" s="24">
        <f t="shared" ref="AE269:AE332" si="68">(K269*AC269)</f>
        <v>0</v>
      </c>
      <c r="AG269" s="195" t="str">
        <f t="shared" si="59"/>
        <v/>
      </c>
      <c r="AH269" s="26" t="str">
        <f t="shared" si="60"/>
        <v/>
      </c>
      <c r="AI269" s="24" t="str">
        <f t="shared" si="61"/>
        <v/>
      </c>
    </row>
    <row r="270" spans="1:35" ht="12.75" customHeight="1" x14ac:dyDescent="0.4">
      <c r="A270" s="219">
        <f t="shared" si="62"/>
        <v>258</v>
      </c>
      <c r="B270" s="46"/>
      <c r="C270" s="648"/>
      <c r="D270" s="649"/>
      <c r="E270" s="648"/>
      <c r="F270" s="649"/>
      <c r="G270" s="252"/>
      <c r="H270" s="332"/>
      <c r="I270" s="173">
        <f t="shared" ref="I270:I333" si="69">IF(C270&lt;&gt;"",IF(H270&lt;1,1,(H270*1.5)),0)</f>
        <v>0</v>
      </c>
      <c r="J270" s="46"/>
      <c r="K270" s="174"/>
      <c r="L270" s="47"/>
      <c r="M270" s="22">
        <f t="shared" ref="M270:M333" si="70">IF(OR(C270="VACANT",K270=0),0,(L270/AD270))</f>
        <v>0</v>
      </c>
      <c r="N270" s="42" t="str">
        <f t="shared" si="63"/>
        <v xml:space="preserve"> </v>
      </c>
      <c r="O270" s="43">
        <f t="shared" ref="O270:O333" si="71">+AE270/12*0.3</f>
        <v>0</v>
      </c>
      <c r="P270" s="48"/>
      <c r="Q270" s="48"/>
      <c r="R270" s="48"/>
      <c r="S270" s="172">
        <f t="shared" ref="S270:S333" si="72">P270-Q270-R270</f>
        <v>0</v>
      </c>
      <c r="T270" s="183" t="str">
        <f t="shared" si="64"/>
        <v/>
      </c>
      <c r="U270" s="44" t="str">
        <f t="shared" ref="U270:U333" si="73">IF(C270="Vacant","",IF(S270&gt;=0,IF(S270&gt;O270,"Fail",""),""))</f>
        <v/>
      </c>
      <c r="V270" s="548"/>
      <c r="W270" s="255"/>
      <c r="X270" s="255"/>
      <c r="Y270" s="255"/>
      <c r="Z270" s="194"/>
      <c r="AB270" s="195">
        <f t="shared" si="65"/>
        <v>0</v>
      </c>
      <c r="AC270" s="26">
        <f t="shared" si="66"/>
        <v>0</v>
      </c>
      <c r="AD270" s="24">
        <f t="shared" si="67"/>
        <v>0</v>
      </c>
      <c r="AE270" s="24">
        <f t="shared" si="68"/>
        <v>0</v>
      </c>
      <c r="AG270" s="195" t="str">
        <f t="shared" ref="AG270:AG333" si="74">IF(R270&gt;=1,1,"")</f>
        <v/>
      </c>
      <c r="AH270" s="26" t="str">
        <f t="shared" ref="AH270:AH333" si="75">IF(AG270=1,H270,"")</f>
        <v/>
      </c>
      <c r="AI270" s="24" t="str">
        <f t="shared" ref="AI270:AI333" si="76">IF(AG270=1,P270,"")</f>
        <v/>
      </c>
    </row>
    <row r="271" spans="1:35" ht="12.75" customHeight="1" x14ac:dyDescent="0.4">
      <c r="A271" s="219">
        <f t="shared" ref="A271:A334" si="77">A270+1</f>
        <v>259</v>
      </c>
      <c r="B271" s="46"/>
      <c r="C271" s="648"/>
      <c r="D271" s="649"/>
      <c r="E271" s="648"/>
      <c r="F271" s="649"/>
      <c r="G271" s="252"/>
      <c r="H271" s="332"/>
      <c r="I271" s="173">
        <f t="shared" si="69"/>
        <v>0</v>
      </c>
      <c r="J271" s="46"/>
      <c r="K271" s="174"/>
      <c r="L271" s="47"/>
      <c r="M271" s="22">
        <f t="shared" si="70"/>
        <v>0</v>
      </c>
      <c r="N271" s="42" t="str">
        <f t="shared" si="63"/>
        <v xml:space="preserve"> </v>
      </c>
      <c r="O271" s="43">
        <f t="shared" si="71"/>
        <v>0</v>
      </c>
      <c r="P271" s="48"/>
      <c r="Q271" s="48"/>
      <c r="R271" s="48"/>
      <c r="S271" s="172">
        <f t="shared" si="72"/>
        <v>0</v>
      </c>
      <c r="T271" s="183" t="str">
        <f t="shared" si="64"/>
        <v/>
      </c>
      <c r="U271" s="44" t="str">
        <f t="shared" si="73"/>
        <v/>
      </c>
      <c r="V271" s="548"/>
      <c r="W271" s="255"/>
      <c r="X271" s="255"/>
      <c r="Y271" s="255"/>
      <c r="Z271" s="194"/>
      <c r="AB271" s="195">
        <f t="shared" si="65"/>
        <v>0</v>
      </c>
      <c r="AC271" s="26">
        <f t="shared" si="66"/>
        <v>0</v>
      </c>
      <c r="AD271" s="24">
        <f t="shared" si="67"/>
        <v>0</v>
      </c>
      <c r="AE271" s="24">
        <f t="shared" si="68"/>
        <v>0</v>
      </c>
      <c r="AG271" s="195" t="str">
        <f t="shared" si="74"/>
        <v/>
      </c>
      <c r="AH271" s="26" t="str">
        <f t="shared" si="75"/>
        <v/>
      </c>
      <c r="AI271" s="24" t="str">
        <f t="shared" si="76"/>
        <v/>
      </c>
    </row>
    <row r="272" spans="1:35" ht="12.75" customHeight="1" x14ac:dyDescent="0.4">
      <c r="A272" s="219">
        <f t="shared" si="77"/>
        <v>260</v>
      </c>
      <c r="B272" s="46"/>
      <c r="C272" s="648"/>
      <c r="D272" s="649"/>
      <c r="E272" s="648"/>
      <c r="F272" s="649"/>
      <c r="G272" s="252"/>
      <c r="H272" s="332"/>
      <c r="I272" s="173">
        <f t="shared" si="69"/>
        <v>0</v>
      </c>
      <c r="J272" s="46"/>
      <c r="K272" s="174"/>
      <c r="L272" s="47"/>
      <c r="M272" s="22">
        <f t="shared" si="70"/>
        <v>0</v>
      </c>
      <c r="N272" s="42" t="str">
        <f t="shared" si="63"/>
        <v xml:space="preserve"> </v>
      </c>
      <c r="O272" s="43">
        <f t="shared" si="71"/>
        <v>0</v>
      </c>
      <c r="P272" s="48"/>
      <c r="Q272" s="48"/>
      <c r="R272" s="48"/>
      <c r="S272" s="172">
        <f t="shared" si="72"/>
        <v>0</v>
      </c>
      <c r="T272" s="183" t="str">
        <f t="shared" si="64"/>
        <v/>
      </c>
      <c r="U272" s="44" t="str">
        <f t="shared" si="73"/>
        <v/>
      </c>
      <c r="V272" s="548"/>
      <c r="W272" s="255"/>
      <c r="X272" s="255"/>
      <c r="Y272" s="255"/>
      <c r="Z272" s="194"/>
      <c r="AB272" s="195">
        <f t="shared" si="65"/>
        <v>0</v>
      </c>
      <c r="AC272" s="26">
        <f t="shared" si="66"/>
        <v>0</v>
      </c>
      <c r="AD272" s="24">
        <f t="shared" si="67"/>
        <v>0</v>
      </c>
      <c r="AE272" s="24">
        <f t="shared" si="68"/>
        <v>0</v>
      </c>
      <c r="AG272" s="195" t="str">
        <f t="shared" si="74"/>
        <v/>
      </c>
      <c r="AH272" s="26" t="str">
        <f t="shared" si="75"/>
        <v/>
      </c>
      <c r="AI272" s="24" t="str">
        <f t="shared" si="76"/>
        <v/>
      </c>
    </row>
    <row r="273" spans="1:35" ht="12.75" customHeight="1" x14ac:dyDescent="0.4">
      <c r="A273" s="219">
        <f t="shared" si="77"/>
        <v>261</v>
      </c>
      <c r="B273" s="46"/>
      <c r="C273" s="648"/>
      <c r="D273" s="649"/>
      <c r="E273" s="648"/>
      <c r="F273" s="649"/>
      <c r="G273" s="252"/>
      <c r="H273" s="332"/>
      <c r="I273" s="173">
        <f t="shared" si="69"/>
        <v>0</v>
      </c>
      <c r="J273" s="46"/>
      <c r="K273" s="174"/>
      <c r="L273" s="47"/>
      <c r="M273" s="22">
        <f t="shared" si="70"/>
        <v>0</v>
      </c>
      <c r="N273" s="42" t="str">
        <f t="shared" si="63"/>
        <v xml:space="preserve"> </v>
      </c>
      <c r="O273" s="43">
        <f t="shared" si="71"/>
        <v>0</v>
      </c>
      <c r="P273" s="48"/>
      <c r="Q273" s="48"/>
      <c r="R273" s="48"/>
      <c r="S273" s="172">
        <f t="shared" si="72"/>
        <v>0</v>
      </c>
      <c r="T273" s="183" t="str">
        <f t="shared" si="64"/>
        <v/>
      </c>
      <c r="U273" s="44" t="str">
        <f t="shared" si="73"/>
        <v/>
      </c>
      <c r="V273" s="548"/>
      <c r="W273" s="255"/>
      <c r="X273" s="255"/>
      <c r="Y273" s="255"/>
      <c r="Z273" s="194"/>
      <c r="AB273" s="195">
        <f t="shared" si="65"/>
        <v>0</v>
      </c>
      <c r="AC273" s="26">
        <f t="shared" si="66"/>
        <v>0</v>
      </c>
      <c r="AD273" s="24">
        <f t="shared" si="67"/>
        <v>0</v>
      </c>
      <c r="AE273" s="24">
        <f t="shared" si="68"/>
        <v>0</v>
      </c>
      <c r="AG273" s="195" t="str">
        <f t="shared" si="74"/>
        <v/>
      </c>
      <c r="AH273" s="26" t="str">
        <f t="shared" si="75"/>
        <v/>
      </c>
      <c r="AI273" s="24" t="str">
        <f t="shared" si="76"/>
        <v/>
      </c>
    </row>
    <row r="274" spans="1:35" ht="12.75" customHeight="1" x14ac:dyDescent="0.4">
      <c r="A274" s="219">
        <f t="shared" si="77"/>
        <v>262</v>
      </c>
      <c r="B274" s="46"/>
      <c r="C274" s="648"/>
      <c r="D274" s="649"/>
      <c r="E274" s="648"/>
      <c r="F274" s="649"/>
      <c r="G274" s="252"/>
      <c r="H274" s="332"/>
      <c r="I274" s="173">
        <f t="shared" si="69"/>
        <v>0</v>
      </c>
      <c r="J274" s="46"/>
      <c r="K274" s="174"/>
      <c r="L274" s="47"/>
      <c r="M274" s="22">
        <f t="shared" si="70"/>
        <v>0</v>
      </c>
      <c r="N274" s="42" t="str">
        <f t="shared" si="63"/>
        <v xml:space="preserve"> </v>
      </c>
      <c r="O274" s="43">
        <f t="shared" si="71"/>
        <v>0</v>
      </c>
      <c r="P274" s="48"/>
      <c r="Q274" s="48"/>
      <c r="R274" s="48"/>
      <c r="S274" s="172">
        <f t="shared" si="72"/>
        <v>0</v>
      </c>
      <c r="T274" s="183" t="str">
        <f t="shared" si="64"/>
        <v/>
      </c>
      <c r="U274" s="44" t="str">
        <f t="shared" si="73"/>
        <v/>
      </c>
      <c r="V274" s="548"/>
      <c r="W274" s="255"/>
      <c r="X274" s="255"/>
      <c r="Y274" s="255"/>
      <c r="Z274" s="194"/>
      <c r="AB274" s="195">
        <f t="shared" si="65"/>
        <v>0</v>
      </c>
      <c r="AC274" s="26">
        <f t="shared" si="66"/>
        <v>0</v>
      </c>
      <c r="AD274" s="24">
        <f t="shared" si="67"/>
        <v>0</v>
      </c>
      <c r="AE274" s="24">
        <f t="shared" si="68"/>
        <v>0</v>
      </c>
      <c r="AG274" s="195" t="str">
        <f t="shared" si="74"/>
        <v/>
      </c>
      <c r="AH274" s="26" t="str">
        <f t="shared" si="75"/>
        <v/>
      </c>
      <c r="AI274" s="24" t="str">
        <f t="shared" si="76"/>
        <v/>
      </c>
    </row>
    <row r="275" spans="1:35" ht="12.75" customHeight="1" x14ac:dyDescent="0.4">
      <c r="A275" s="219">
        <f t="shared" si="77"/>
        <v>263</v>
      </c>
      <c r="B275" s="46"/>
      <c r="C275" s="648"/>
      <c r="D275" s="649"/>
      <c r="E275" s="648"/>
      <c r="F275" s="649"/>
      <c r="G275" s="252"/>
      <c r="H275" s="332"/>
      <c r="I275" s="173">
        <f t="shared" si="69"/>
        <v>0</v>
      </c>
      <c r="J275" s="46"/>
      <c r="K275" s="174"/>
      <c r="L275" s="47"/>
      <c r="M275" s="22">
        <f t="shared" si="70"/>
        <v>0</v>
      </c>
      <c r="N275" s="42" t="str">
        <f t="shared" si="63"/>
        <v xml:space="preserve"> </v>
      </c>
      <c r="O275" s="43">
        <f t="shared" si="71"/>
        <v>0</v>
      </c>
      <c r="P275" s="48"/>
      <c r="Q275" s="48"/>
      <c r="R275" s="48"/>
      <c r="S275" s="172">
        <f t="shared" si="72"/>
        <v>0</v>
      </c>
      <c r="T275" s="183" t="str">
        <f t="shared" si="64"/>
        <v/>
      </c>
      <c r="U275" s="44" t="str">
        <f t="shared" si="73"/>
        <v/>
      </c>
      <c r="V275" s="548"/>
      <c r="W275" s="255"/>
      <c r="X275" s="255"/>
      <c r="Y275" s="255"/>
      <c r="Z275" s="194"/>
      <c r="AB275" s="195">
        <f t="shared" si="65"/>
        <v>0</v>
      </c>
      <c r="AC275" s="26">
        <f t="shared" si="66"/>
        <v>0</v>
      </c>
      <c r="AD275" s="24">
        <f t="shared" si="67"/>
        <v>0</v>
      </c>
      <c r="AE275" s="24">
        <f t="shared" si="68"/>
        <v>0</v>
      </c>
      <c r="AG275" s="195" t="str">
        <f t="shared" si="74"/>
        <v/>
      </c>
      <c r="AH275" s="26" t="str">
        <f t="shared" si="75"/>
        <v/>
      </c>
      <c r="AI275" s="24" t="str">
        <f t="shared" si="76"/>
        <v/>
      </c>
    </row>
    <row r="276" spans="1:35" ht="12.75" customHeight="1" x14ac:dyDescent="0.4">
      <c r="A276" s="219">
        <f t="shared" si="77"/>
        <v>264</v>
      </c>
      <c r="B276" s="46"/>
      <c r="C276" s="648"/>
      <c r="D276" s="649"/>
      <c r="E276" s="648"/>
      <c r="F276" s="649"/>
      <c r="G276" s="252"/>
      <c r="H276" s="332"/>
      <c r="I276" s="173">
        <f t="shared" si="69"/>
        <v>0</v>
      </c>
      <c r="J276" s="46"/>
      <c r="K276" s="174"/>
      <c r="L276" s="47"/>
      <c r="M276" s="22">
        <f t="shared" si="70"/>
        <v>0</v>
      </c>
      <c r="N276" s="42" t="str">
        <f t="shared" si="63"/>
        <v xml:space="preserve"> </v>
      </c>
      <c r="O276" s="43">
        <f t="shared" si="71"/>
        <v>0</v>
      </c>
      <c r="P276" s="48"/>
      <c r="Q276" s="48"/>
      <c r="R276" s="48"/>
      <c r="S276" s="172">
        <f t="shared" si="72"/>
        <v>0</v>
      </c>
      <c r="T276" s="183" t="str">
        <f t="shared" si="64"/>
        <v/>
      </c>
      <c r="U276" s="44" t="str">
        <f t="shared" si="73"/>
        <v/>
      </c>
      <c r="V276" s="548"/>
      <c r="W276" s="255"/>
      <c r="X276" s="255"/>
      <c r="Y276" s="255"/>
      <c r="Z276" s="194"/>
      <c r="AB276" s="195">
        <f t="shared" si="65"/>
        <v>0</v>
      </c>
      <c r="AC276" s="26">
        <f t="shared" si="66"/>
        <v>0</v>
      </c>
      <c r="AD276" s="24">
        <f t="shared" si="67"/>
        <v>0</v>
      </c>
      <c r="AE276" s="24">
        <f t="shared" si="68"/>
        <v>0</v>
      </c>
      <c r="AG276" s="195" t="str">
        <f t="shared" si="74"/>
        <v/>
      </c>
      <c r="AH276" s="26" t="str">
        <f t="shared" si="75"/>
        <v/>
      </c>
      <c r="AI276" s="24" t="str">
        <f t="shared" si="76"/>
        <v/>
      </c>
    </row>
    <row r="277" spans="1:35" ht="12.75" customHeight="1" x14ac:dyDescent="0.4">
      <c r="A277" s="219">
        <f t="shared" si="77"/>
        <v>265</v>
      </c>
      <c r="B277" s="46"/>
      <c r="C277" s="648"/>
      <c r="D277" s="649"/>
      <c r="E277" s="648"/>
      <c r="F277" s="649"/>
      <c r="G277" s="252"/>
      <c r="H277" s="332"/>
      <c r="I277" s="173">
        <f t="shared" si="69"/>
        <v>0</v>
      </c>
      <c r="J277" s="46"/>
      <c r="K277" s="174"/>
      <c r="L277" s="47"/>
      <c r="M277" s="22">
        <f t="shared" si="70"/>
        <v>0</v>
      </c>
      <c r="N277" s="42" t="str">
        <f t="shared" si="63"/>
        <v xml:space="preserve"> </v>
      </c>
      <c r="O277" s="43">
        <f t="shared" si="71"/>
        <v>0</v>
      </c>
      <c r="P277" s="48"/>
      <c r="Q277" s="48"/>
      <c r="R277" s="48"/>
      <c r="S277" s="172">
        <f t="shared" si="72"/>
        <v>0</v>
      </c>
      <c r="T277" s="183" t="str">
        <f t="shared" si="64"/>
        <v/>
      </c>
      <c r="U277" s="44" t="str">
        <f t="shared" si="73"/>
        <v/>
      </c>
      <c r="V277" s="548"/>
      <c r="W277" s="255"/>
      <c r="X277" s="255"/>
      <c r="Y277" s="255"/>
      <c r="Z277" s="194"/>
      <c r="AB277" s="195">
        <f t="shared" si="65"/>
        <v>0</v>
      </c>
      <c r="AC277" s="26">
        <f t="shared" si="66"/>
        <v>0</v>
      </c>
      <c r="AD277" s="24">
        <f t="shared" si="67"/>
        <v>0</v>
      </c>
      <c r="AE277" s="24">
        <f t="shared" si="68"/>
        <v>0</v>
      </c>
      <c r="AG277" s="195" t="str">
        <f t="shared" si="74"/>
        <v/>
      </c>
      <c r="AH277" s="26" t="str">
        <f t="shared" si="75"/>
        <v/>
      </c>
      <c r="AI277" s="24" t="str">
        <f t="shared" si="76"/>
        <v/>
      </c>
    </row>
    <row r="278" spans="1:35" ht="12.75" customHeight="1" x14ac:dyDescent="0.4">
      <c r="A278" s="219">
        <f t="shared" si="77"/>
        <v>266</v>
      </c>
      <c r="B278" s="46"/>
      <c r="C278" s="648"/>
      <c r="D278" s="649"/>
      <c r="E278" s="648"/>
      <c r="F278" s="649"/>
      <c r="G278" s="252"/>
      <c r="H278" s="332"/>
      <c r="I278" s="173">
        <f t="shared" si="69"/>
        <v>0</v>
      </c>
      <c r="J278" s="46"/>
      <c r="K278" s="174"/>
      <c r="L278" s="47"/>
      <c r="M278" s="22">
        <f t="shared" si="70"/>
        <v>0</v>
      </c>
      <c r="N278" s="42" t="str">
        <f t="shared" si="63"/>
        <v xml:space="preserve"> </v>
      </c>
      <c r="O278" s="43">
        <f t="shared" si="71"/>
        <v>0</v>
      </c>
      <c r="P278" s="48"/>
      <c r="Q278" s="48"/>
      <c r="R278" s="48"/>
      <c r="S278" s="172">
        <f t="shared" si="72"/>
        <v>0</v>
      </c>
      <c r="T278" s="183" t="str">
        <f t="shared" si="64"/>
        <v/>
      </c>
      <c r="U278" s="44" t="str">
        <f t="shared" si="73"/>
        <v/>
      </c>
      <c r="V278" s="548"/>
      <c r="W278" s="255"/>
      <c r="X278" s="255"/>
      <c r="Y278" s="255"/>
      <c r="Z278" s="194"/>
      <c r="AB278" s="195">
        <f t="shared" si="65"/>
        <v>0</v>
      </c>
      <c r="AC278" s="26">
        <f t="shared" si="66"/>
        <v>0</v>
      </c>
      <c r="AD278" s="24">
        <f t="shared" si="67"/>
        <v>0</v>
      </c>
      <c r="AE278" s="24">
        <f t="shared" si="68"/>
        <v>0</v>
      </c>
      <c r="AG278" s="195" t="str">
        <f t="shared" si="74"/>
        <v/>
      </c>
      <c r="AH278" s="26" t="str">
        <f t="shared" si="75"/>
        <v/>
      </c>
      <c r="AI278" s="24" t="str">
        <f t="shared" si="76"/>
        <v/>
      </c>
    </row>
    <row r="279" spans="1:35" ht="12.75" customHeight="1" x14ac:dyDescent="0.4">
      <c r="A279" s="219">
        <f t="shared" si="77"/>
        <v>267</v>
      </c>
      <c r="B279" s="46"/>
      <c r="C279" s="648"/>
      <c r="D279" s="649"/>
      <c r="E279" s="648"/>
      <c r="F279" s="649"/>
      <c r="G279" s="252"/>
      <c r="H279" s="332"/>
      <c r="I279" s="173">
        <f t="shared" si="69"/>
        <v>0</v>
      </c>
      <c r="J279" s="46"/>
      <c r="K279" s="174"/>
      <c r="L279" s="47"/>
      <c r="M279" s="22">
        <f t="shared" si="70"/>
        <v>0</v>
      </c>
      <c r="N279" s="42" t="str">
        <f t="shared" si="63"/>
        <v xml:space="preserve"> </v>
      </c>
      <c r="O279" s="43">
        <f t="shared" si="71"/>
        <v>0</v>
      </c>
      <c r="P279" s="48"/>
      <c r="Q279" s="48"/>
      <c r="R279" s="48"/>
      <c r="S279" s="172">
        <f t="shared" si="72"/>
        <v>0</v>
      </c>
      <c r="T279" s="183" t="str">
        <f t="shared" si="64"/>
        <v/>
      </c>
      <c r="U279" s="44" t="str">
        <f t="shared" si="73"/>
        <v/>
      </c>
      <c r="V279" s="548"/>
      <c r="W279" s="255"/>
      <c r="X279" s="255"/>
      <c r="Y279" s="255"/>
      <c r="Z279" s="194"/>
      <c r="AB279" s="195">
        <f t="shared" si="65"/>
        <v>0</v>
      </c>
      <c r="AC279" s="26">
        <f t="shared" si="66"/>
        <v>0</v>
      </c>
      <c r="AD279" s="24">
        <f t="shared" si="67"/>
        <v>0</v>
      </c>
      <c r="AE279" s="24">
        <f t="shared" si="68"/>
        <v>0</v>
      </c>
      <c r="AG279" s="195" t="str">
        <f t="shared" si="74"/>
        <v/>
      </c>
      <c r="AH279" s="26" t="str">
        <f t="shared" si="75"/>
        <v/>
      </c>
      <c r="AI279" s="24" t="str">
        <f t="shared" si="76"/>
        <v/>
      </c>
    </row>
    <row r="280" spans="1:35" ht="12.75" customHeight="1" x14ac:dyDescent="0.4">
      <c r="A280" s="219">
        <f t="shared" si="77"/>
        <v>268</v>
      </c>
      <c r="B280" s="46"/>
      <c r="C280" s="648"/>
      <c r="D280" s="649"/>
      <c r="E280" s="648"/>
      <c r="F280" s="649"/>
      <c r="G280" s="252"/>
      <c r="H280" s="332"/>
      <c r="I280" s="173">
        <f t="shared" si="69"/>
        <v>0</v>
      </c>
      <c r="J280" s="46"/>
      <c r="K280" s="174"/>
      <c r="L280" s="47"/>
      <c r="M280" s="22">
        <f t="shared" si="70"/>
        <v>0</v>
      </c>
      <c r="N280" s="42" t="str">
        <f t="shared" si="63"/>
        <v xml:space="preserve"> </v>
      </c>
      <c r="O280" s="43">
        <f t="shared" si="71"/>
        <v>0</v>
      </c>
      <c r="P280" s="48"/>
      <c r="Q280" s="48"/>
      <c r="R280" s="48"/>
      <c r="S280" s="172">
        <f t="shared" si="72"/>
        <v>0</v>
      </c>
      <c r="T280" s="183" t="str">
        <f t="shared" si="64"/>
        <v/>
      </c>
      <c r="U280" s="44" t="str">
        <f t="shared" si="73"/>
        <v/>
      </c>
      <c r="V280" s="548"/>
      <c r="W280" s="255"/>
      <c r="X280" s="255"/>
      <c r="Y280" s="255"/>
      <c r="Z280" s="194"/>
      <c r="AB280" s="195">
        <f t="shared" si="65"/>
        <v>0</v>
      </c>
      <c r="AC280" s="26">
        <f t="shared" si="66"/>
        <v>0</v>
      </c>
      <c r="AD280" s="24">
        <f t="shared" si="67"/>
        <v>0</v>
      </c>
      <c r="AE280" s="24">
        <f t="shared" si="68"/>
        <v>0</v>
      </c>
      <c r="AG280" s="195" t="str">
        <f t="shared" si="74"/>
        <v/>
      </c>
      <c r="AH280" s="26" t="str">
        <f t="shared" si="75"/>
        <v/>
      </c>
      <c r="AI280" s="24" t="str">
        <f t="shared" si="76"/>
        <v/>
      </c>
    </row>
    <row r="281" spans="1:35" ht="12.75" customHeight="1" x14ac:dyDescent="0.4">
      <c r="A281" s="219">
        <f t="shared" si="77"/>
        <v>269</v>
      </c>
      <c r="B281" s="46"/>
      <c r="C281" s="648"/>
      <c r="D281" s="649"/>
      <c r="E281" s="648"/>
      <c r="F281" s="649"/>
      <c r="G281" s="252"/>
      <c r="H281" s="332"/>
      <c r="I281" s="173">
        <f t="shared" si="69"/>
        <v>0</v>
      </c>
      <c r="J281" s="46"/>
      <c r="K281" s="174"/>
      <c r="L281" s="47"/>
      <c r="M281" s="22">
        <f t="shared" si="70"/>
        <v>0</v>
      </c>
      <c r="N281" s="42" t="str">
        <f t="shared" si="63"/>
        <v xml:space="preserve"> </v>
      </c>
      <c r="O281" s="43">
        <f t="shared" si="71"/>
        <v>0</v>
      </c>
      <c r="P281" s="48"/>
      <c r="Q281" s="48"/>
      <c r="R281" s="48"/>
      <c r="S281" s="172">
        <f t="shared" si="72"/>
        <v>0</v>
      </c>
      <c r="T281" s="183" t="str">
        <f t="shared" si="64"/>
        <v/>
      </c>
      <c r="U281" s="44" t="str">
        <f t="shared" si="73"/>
        <v/>
      </c>
      <c r="V281" s="548"/>
      <c r="W281" s="255"/>
      <c r="X281" s="255"/>
      <c r="Y281" s="255"/>
      <c r="Z281" s="194"/>
      <c r="AB281" s="195">
        <f t="shared" si="65"/>
        <v>0</v>
      </c>
      <c r="AC281" s="26">
        <f t="shared" si="66"/>
        <v>0</v>
      </c>
      <c r="AD281" s="24">
        <f t="shared" si="67"/>
        <v>0</v>
      </c>
      <c r="AE281" s="24">
        <f t="shared" si="68"/>
        <v>0</v>
      </c>
      <c r="AG281" s="195" t="str">
        <f t="shared" si="74"/>
        <v/>
      </c>
      <c r="AH281" s="26" t="str">
        <f t="shared" si="75"/>
        <v/>
      </c>
      <c r="AI281" s="24" t="str">
        <f t="shared" si="76"/>
        <v/>
      </c>
    </row>
    <row r="282" spans="1:35" ht="12.75" customHeight="1" x14ac:dyDescent="0.4">
      <c r="A282" s="219">
        <f t="shared" si="77"/>
        <v>270</v>
      </c>
      <c r="B282" s="46"/>
      <c r="C282" s="648"/>
      <c r="D282" s="649"/>
      <c r="E282" s="648"/>
      <c r="F282" s="649"/>
      <c r="G282" s="252"/>
      <c r="H282" s="332"/>
      <c r="I282" s="173">
        <f t="shared" si="69"/>
        <v>0</v>
      </c>
      <c r="J282" s="46"/>
      <c r="K282" s="174"/>
      <c r="L282" s="47"/>
      <c r="M282" s="22">
        <f t="shared" si="70"/>
        <v>0</v>
      </c>
      <c r="N282" s="42" t="str">
        <f t="shared" si="63"/>
        <v xml:space="preserve"> </v>
      </c>
      <c r="O282" s="43">
        <f t="shared" si="71"/>
        <v>0</v>
      </c>
      <c r="P282" s="48"/>
      <c r="Q282" s="48"/>
      <c r="R282" s="48"/>
      <c r="S282" s="172">
        <f t="shared" si="72"/>
        <v>0</v>
      </c>
      <c r="T282" s="183" t="str">
        <f t="shared" si="64"/>
        <v/>
      </c>
      <c r="U282" s="44" t="str">
        <f t="shared" si="73"/>
        <v/>
      </c>
      <c r="V282" s="548"/>
      <c r="W282" s="255"/>
      <c r="X282" s="255"/>
      <c r="Y282" s="255"/>
      <c r="Z282" s="194"/>
      <c r="AB282" s="195">
        <f t="shared" si="65"/>
        <v>0</v>
      </c>
      <c r="AC282" s="26">
        <f t="shared" si="66"/>
        <v>0</v>
      </c>
      <c r="AD282" s="24">
        <f t="shared" si="67"/>
        <v>0</v>
      </c>
      <c r="AE282" s="24">
        <f t="shared" si="68"/>
        <v>0</v>
      </c>
      <c r="AG282" s="195" t="str">
        <f t="shared" si="74"/>
        <v/>
      </c>
      <c r="AH282" s="26" t="str">
        <f t="shared" si="75"/>
        <v/>
      </c>
      <c r="AI282" s="24" t="str">
        <f t="shared" si="76"/>
        <v/>
      </c>
    </row>
    <row r="283" spans="1:35" ht="12.75" customHeight="1" x14ac:dyDescent="0.4">
      <c r="A283" s="219">
        <f t="shared" si="77"/>
        <v>271</v>
      </c>
      <c r="B283" s="46"/>
      <c r="C283" s="648"/>
      <c r="D283" s="649"/>
      <c r="E283" s="648"/>
      <c r="F283" s="649"/>
      <c r="G283" s="252"/>
      <c r="H283" s="332"/>
      <c r="I283" s="173">
        <f t="shared" si="69"/>
        <v>0</v>
      </c>
      <c r="J283" s="46"/>
      <c r="K283" s="174"/>
      <c r="L283" s="47"/>
      <c r="M283" s="22">
        <f t="shared" si="70"/>
        <v>0</v>
      </c>
      <c r="N283" s="42" t="str">
        <f t="shared" si="63"/>
        <v xml:space="preserve"> </v>
      </c>
      <c r="O283" s="43">
        <f t="shared" si="71"/>
        <v>0</v>
      </c>
      <c r="P283" s="48"/>
      <c r="Q283" s="48"/>
      <c r="R283" s="48"/>
      <c r="S283" s="172">
        <f t="shared" si="72"/>
        <v>0</v>
      </c>
      <c r="T283" s="183" t="str">
        <f t="shared" si="64"/>
        <v/>
      </c>
      <c r="U283" s="44" t="str">
        <f t="shared" si="73"/>
        <v/>
      </c>
      <c r="V283" s="548"/>
      <c r="W283" s="255"/>
      <c r="X283" s="255"/>
      <c r="Y283" s="255"/>
      <c r="Z283" s="194"/>
      <c r="AB283" s="195">
        <f t="shared" si="65"/>
        <v>0</v>
      </c>
      <c r="AC283" s="26">
        <f t="shared" si="66"/>
        <v>0</v>
      </c>
      <c r="AD283" s="24">
        <f t="shared" si="67"/>
        <v>0</v>
      </c>
      <c r="AE283" s="24">
        <f t="shared" si="68"/>
        <v>0</v>
      </c>
      <c r="AG283" s="195" t="str">
        <f t="shared" si="74"/>
        <v/>
      </c>
      <c r="AH283" s="26" t="str">
        <f t="shared" si="75"/>
        <v/>
      </c>
      <c r="AI283" s="24" t="str">
        <f t="shared" si="76"/>
        <v/>
      </c>
    </row>
    <row r="284" spans="1:35" ht="12.75" customHeight="1" x14ac:dyDescent="0.4">
      <c r="A284" s="219">
        <f t="shared" si="77"/>
        <v>272</v>
      </c>
      <c r="B284" s="46"/>
      <c r="C284" s="648"/>
      <c r="D284" s="649"/>
      <c r="E284" s="648"/>
      <c r="F284" s="649"/>
      <c r="G284" s="252"/>
      <c r="H284" s="332"/>
      <c r="I284" s="173">
        <f t="shared" si="69"/>
        <v>0</v>
      </c>
      <c r="J284" s="46"/>
      <c r="K284" s="174"/>
      <c r="L284" s="47"/>
      <c r="M284" s="22">
        <f t="shared" si="70"/>
        <v>0</v>
      </c>
      <c r="N284" s="42" t="str">
        <f t="shared" si="63"/>
        <v xml:space="preserve"> </v>
      </c>
      <c r="O284" s="43">
        <f t="shared" si="71"/>
        <v>0</v>
      </c>
      <c r="P284" s="48"/>
      <c r="Q284" s="48"/>
      <c r="R284" s="48"/>
      <c r="S284" s="172">
        <f t="shared" si="72"/>
        <v>0</v>
      </c>
      <c r="T284" s="183" t="str">
        <f t="shared" si="64"/>
        <v/>
      </c>
      <c r="U284" s="44" t="str">
        <f t="shared" si="73"/>
        <v/>
      </c>
      <c r="V284" s="548"/>
      <c r="W284" s="255"/>
      <c r="X284" s="255"/>
      <c r="Y284" s="255"/>
      <c r="Z284" s="194"/>
      <c r="AB284" s="195">
        <f t="shared" si="65"/>
        <v>0</v>
      </c>
      <c r="AC284" s="26">
        <f t="shared" si="66"/>
        <v>0</v>
      </c>
      <c r="AD284" s="24">
        <f t="shared" si="67"/>
        <v>0</v>
      </c>
      <c r="AE284" s="24">
        <f t="shared" si="68"/>
        <v>0</v>
      </c>
      <c r="AG284" s="195" t="str">
        <f t="shared" si="74"/>
        <v/>
      </c>
      <c r="AH284" s="26" t="str">
        <f t="shared" si="75"/>
        <v/>
      </c>
      <c r="AI284" s="24" t="str">
        <f t="shared" si="76"/>
        <v/>
      </c>
    </row>
    <row r="285" spans="1:35" ht="12.75" customHeight="1" x14ac:dyDescent="0.4">
      <c r="A285" s="219">
        <f t="shared" si="77"/>
        <v>273</v>
      </c>
      <c r="B285" s="46"/>
      <c r="C285" s="648"/>
      <c r="D285" s="649"/>
      <c r="E285" s="648"/>
      <c r="F285" s="649"/>
      <c r="G285" s="252"/>
      <c r="H285" s="332"/>
      <c r="I285" s="173">
        <f t="shared" si="69"/>
        <v>0</v>
      </c>
      <c r="J285" s="46"/>
      <c r="K285" s="174"/>
      <c r="L285" s="47"/>
      <c r="M285" s="22">
        <f t="shared" si="70"/>
        <v>0</v>
      </c>
      <c r="N285" s="42" t="str">
        <f t="shared" si="63"/>
        <v xml:space="preserve"> </v>
      </c>
      <c r="O285" s="43">
        <f t="shared" si="71"/>
        <v>0</v>
      </c>
      <c r="P285" s="48"/>
      <c r="Q285" s="48"/>
      <c r="R285" s="48"/>
      <c r="S285" s="172">
        <f t="shared" si="72"/>
        <v>0</v>
      </c>
      <c r="T285" s="183" t="str">
        <f t="shared" si="64"/>
        <v/>
      </c>
      <c r="U285" s="44" t="str">
        <f t="shared" si="73"/>
        <v/>
      </c>
      <c r="V285" s="548"/>
      <c r="W285" s="255"/>
      <c r="X285" s="255"/>
      <c r="Y285" s="255"/>
      <c r="Z285" s="194"/>
      <c r="AB285" s="195">
        <f t="shared" si="65"/>
        <v>0</v>
      </c>
      <c r="AC285" s="26">
        <f t="shared" si="66"/>
        <v>0</v>
      </c>
      <c r="AD285" s="24">
        <f t="shared" si="67"/>
        <v>0</v>
      </c>
      <c r="AE285" s="24">
        <f t="shared" si="68"/>
        <v>0</v>
      </c>
      <c r="AG285" s="195" t="str">
        <f t="shared" si="74"/>
        <v/>
      </c>
      <c r="AH285" s="26" t="str">
        <f t="shared" si="75"/>
        <v/>
      </c>
      <c r="AI285" s="24" t="str">
        <f t="shared" si="76"/>
        <v/>
      </c>
    </row>
    <row r="286" spans="1:35" ht="12.75" customHeight="1" x14ac:dyDescent="0.4">
      <c r="A286" s="219">
        <f t="shared" si="77"/>
        <v>274</v>
      </c>
      <c r="B286" s="46"/>
      <c r="C286" s="648"/>
      <c r="D286" s="649"/>
      <c r="E286" s="648"/>
      <c r="F286" s="649"/>
      <c r="G286" s="252"/>
      <c r="H286" s="332"/>
      <c r="I286" s="173">
        <f t="shared" si="69"/>
        <v>0</v>
      </c>
      <c r="J286" s="46"/>
      <c r="K286" s="174"/>
      <c r="L286" s="47"/>
      <c r="M286" s="22">
        <f t="shared" si="70"/>
        <v>0</v>
      </c>
      <c r="N286" s="42" t="str">
        <f t="shared" si="63"/>
        <v xml:space="preserve"> </v>
      </c>
      <c r="O286" s="43">
        <f t="shared" si="71"/>
        <v>0</v>
      </c>
      <c r="P286" s="48"/>
      <c r="Q286" s="48"/>
      <c r="R286" s="48"/>
      <c r="S286" s="172">
        <f t="shared" si="72"/>
        <v>0</v>
      </c>
      <c r="T286" s="183" t="str">
        <f t="shared" si="64"/>
        <v/>
      </c>
      <c r="U286" s="44" t="str">
        <f t="shared" si="73"/>
        <v/>
      </c>
      <c r="V286" s="548"/>
      <c r="W286" s="255"/>
      <c r="X286" s="255"/>
      <c r="Y286" s="255"/>
      <c r="Z286" s="194"/>
      <c r="AB286" s="195">
        <f t="shared" si="65"/>
        <v>0</v>
      </c>
      <c r="AC286" s="26">
        <f t="shared" si="66"/>
        <v>0</v>
      </c>
      <c r="AD286" s="24">
        <f t="shared" si="67"/>
        <v>0</v>
      </c>
      <c r="AE286" s="24">
        <f t="shared" si="68"/>
        <v>0</v>
      </c>
      <c r="AG286" s="195" t="str">
        <f t="shared" si="74"/>
        <v/>
      </c>
      <c r="AH286" s="26" t="str">
        <f t="shared" si="75"/>
        <v/>
      </c>
      <c r="AI286" s="24" t="str">
        <f t="shared" si="76"/>
        <v/>
      </c>
    </row>
    <row r="287" spans="1:35" ht="12.75" customHeight="1" x14ac:dyDescent="0.4">
      <c r="A287" s="219">
        <f t="shared" si="77"/>
        <v>275</v>
      </c>
      <c r="B287" s="46"/>
      <c r="C287" s="648"/>
      <c r="D287" s="649"/>
      <c r="E287" s="648"/>
      <c r="F287" s="649"/>
      <c r="G287" s="252"/>
      <c r="H287" s="332"/>
      <c r="I287" s="173">
        <f t="shared" si="69"/>
        <v>0</v>
      </c>
      <c r="J287" s="46"/>
      <c r="K287" s="174"/>
      <c r="L287" s="47"/>
      <c r="M287" s="22">
        <f t="shared" si="70"/>
        <v>0</v>
      </c>
      <c r="N287" s="42" t="str">
        <f t="shared" si="63"/>
        <v xml:space="preserve"> </v>
      </c>
      <c r="O287" s="43">
        <f t="shared" si="71"/>
        <v>0</v>
      </c>
      <c r="P287" s="48"/>
      <c r="Q287" s="48"/>
      <c r="R287" s="48"/>
      <c r="S287" s="172">
        <f t="shared" si="72"/>
        <v>0</v>
      </c>
      <c r="T287" s="183" t="str">
        <f t="shared" si="64"/>
        <v/>
      </c>
      <c r="U287" s="44" t="str">
        <f t="shared" si="73"/>
        <v/>
      </c>
      <c r="V287" s="548"/>
      <c r="W287" s="255"/>
      <c r="X287" s="255"/>
      <c r="Y287" s="255"/>
      <c r="Z287" s="194"/>
      <c r="AB287" s="195">
        <f t="shared" si="65"/>
        <v>0</v>
      </c>
      <c r="AC287" s="26">
        <f t="shared" si="66"/>
        <v>0</v>
      </c>
      <c r="AD287" s="24">
        <f t="shared" si="67"/>
        <v>0</v>
      </c>
      <c r="AE287" s="24">
        <f t="shared" si="68"/>
        <v>0</v>
      </c>
      <c r="AG287" s="195" t="str">
        <f t="shared" si="74"/>
        <v/>
      </c>
      <c r="AH287" s="26" t="str">
        <f t="shared" si="75"/>
        <v/>
      </c>
      <c r="AI287" s="24" t="str">
        <f t="shared" si="76"/>
        <v/>
      </c>
    </row>
    <row r="288" spans="1:35" ht="12.75" customHeight="1" x14ac:dyDescent="0.4">
      <c r="A288" s="219">
        <f t="shared" si="77"/>
        <v>276</v>
      </c>
      <c r="B288" s="46"/>
      <c r="C288" s="648"/>
      <c r="D288" s="649"/>
      <c r="E288" s="648"/>
      <c r="F288" s="649"/>
      <c r="G288" s="252"/>
      <c r="H288" s="332"/>
      <c r="I288" s="173">
        <f t="shared" si="69"/>
        <v>0</v>
      </c>
      <c r="J288" s="46"/>
      <c r="K288" s="174"/>
      <c r="L288" s="47"/>
      <c r="M288" s="22">
        <f t="shared" si="70"/>
        <v>0</v>
      </c>
      <c r="N288" s="42" t="str">
        <f t="shared" si="63"/>
        <v xml:space="preserve"> </v>
      </c>
      <c r="O288" s="43">
        <f t="shared" si="71"/>
        <v>0</v>
      </c>
      <c r="P288" s="48"/>
      <c r="Q288" s="48"/>
      <c r="R288" s="48"/>
      <c r="S288" s="172">
        <f t="shared" si="72"/>
        <v>0</v>
      </c>
      <c r="T288" s="183" t="str">
        <f t="shared" si="64"/>
        <v/>
      </c>
      <c r="U288" s="44" t="str">
        <f t="shared" si="73"/>
        <v/>
      </c>
      <c r="V288" s="548"/>
      <c r="W288" s="255"/>
      <c r="X288" s="255"/>
      <c r="Y288" s="255"/>
      <c r="Z288" s="194"/>
      <c r="AB288" s="195">
        <f t="shared" si="65"/>
        <v>0</v>
      </c>
      <c r="AC288" s="26">
        <f t="shared" si="66"/>
        <v>0</v>
      </c>
      <c r="AD288" s="24">
        <f t="shared" si="67"/>
        <v>0</v>
      </c>
      <c r="AE288" s="24">
        <f t="shared" si="68"/>
        <v>0</v>
      </c>
      <c r="AG288" s="195" t="str">
        <f t="shared" si="74"/>
        <v/>
      </c>
      <c r="AH288" s="26" t="str">
        <f t="shared" si="75"/>
        <v/>
      </c>
      <c r="AI288" s="24" t="str">
        <f t="shared" si="76"/>
        <v/>
      </c>
    </row>
    <row r="289" spans="1:35" ht="12.75" customHeight="1" x14ac:dyDescent="0.4">
      <c r="A289" s="219">
        <f t="shared" si="77"/>
        <v>277</v>
      </c>
      <c r="B289" s="46"/>
      <c r="C289" s="648"/>
      <c r="D289" s="649"/>
      <c r="E289" s="648"/>
      <c r="F289" s="649"/>
      <c r="G289" s="252"/>
      <c r="H289" s="332"/>
      <c r="I289" s="173">
        <f t="shared" si="69"/>
        <v>0</v>
      </c>
      <c r="J289" s="46"/>
      <c r="K289" s="174"/>
      <c r="L289" s="47"/>
      <c r="M289" s="22">
        <f t="shared" si="70"/>
        <v>0</v>
      </c>
      <c r="N289" s="42" t="str">
        <f t="shared" si="63"/>
        <v xml:space="preserve"> </v>
      </c>
      <c r="O289" s="43">
        <f t="shared" si="71"/>
        <v>0</v>
      </c>
      <c r="P289" s="48"/>
      <c r="Q289" s="48"/>
      <c r="R289" s="48"/>
      <c r="S289" s="172">
        <f t="shared" si="72"/>
        <v>0</v>
      </c>
      <c r="T289" s="183" t="str">
        <f t="shared" si="64"/>
        <v/>
      </c>
      <c r="U289" s="44" t="str">
        <f t="shared" si="73"/>
        <v/>
      </c>
      <c r="V289" s="548"/>
      <c r="W289" s="255"/>
      <c r="X289" s="255"/>
      <c r="Y289" s="255"/>
      <c r="Z289" s="194"/>
      <c r="AB289" s="195">
        <f t="shared" si="65"/>
        <v>0</v>
      </c>
      <c r="AC289" s="26">
        <f t="shared" si="66"/>
        <v>0</v>
      </c>
      <c r="AD289" s="24">
        <f t="shared" si="67"/>
        <v>0</v>
      </c>
      <c r="AE289" s="24">
        <f t="shared" si="68"/>
        <v>0</v>
      </c>
      <c r="AG289" s="195" t="str">
        <f t="shared" si="74"/>
        <v/>
      </c>
      <c r="AH289" s="26" t="str">
        <f t="shared" si="75"/>
        <v/>
      </c>
      <c r="AI289" s="24" t="str">
        <f t="shared" si="76"/>
        <v/>
      </c>
    </row>
    <row r="290" spans="1:35" ht="12.75" customHeight="1" x14ac:dyDescent="0.4">
      <c r="A290" s="219">
        <f t="shared" si="77"/>
        <v>278</v>
      </c>
      <c r="B290" s="46"/>
      <c r="C290" s="648"/>
      <c r="D290" s="649"/>
      <c r="E290" s="648"/>
      <c r="F290" s="649"/>
      <c r="G290" s="252"/>
      <c r="H290" s="332"/>
      <c r="I290" s="173">
        <f t="shared" si="69"/>
        <v>0</v>
      </c>
      <c r="J290" s="46"/>
      <c r="K290" s="174"/>
      <c r="L290" s="47"/>
      <c r="M290" s="22">
        <f t="shared" si="70"/>
        <v>0</v>
      </c>
      <c r="N290" s="42" t="str">
        <f t="shared" si="63"/>
        <v xml:space="preserve"> </v>
      </c>
      <c r="O290" s="43">
        <f t="shared" si="71"/>
        <v>0</v>
      </c>
      <c r="P290" s="48"/>
      <c r="Q290" s="48"/>
      <c r="R290" s="48"/>
      <c r="S290" s="172">
        <f t="shared" si="72"/>
        <v>0</v>
      </c>
      <c r="T290" s="183" t="str">
        <f t="shared" si="64"/>
        <v/>
      </c>
      <c r="U290" s="44" t="str">
        <f t="shared" si="73"/>
        <v/>
      </c>
      <c r="V290" s="548"/>
      <c r="W290" s="255"/>
      <c r="X290" s="255"/>
      <c r="Y290" s="255"/>
      <c r="Z290" s="194"/>
      <c r="AB290" s="195">
        <f t="shared" si="65"/>
        <v>0</v>
      </c>
      <c r="AC290" s="26">
        <f t="shared" si="66"/>
        <v>0</v>
      </c>
      <c r="AD290" s="24">
        <f t="shared" si="67"/>
        <v>0</v>
      </c>
      <c r="AE290" s="24">
        <f t="shared" si="68"/>
        <v>0</v>
      </c>
      <c r="AG290" s="195" t="str">
        <f t="shared" si="74"/>
        <v/>
      </c>
      <c r="AH290" s="26" t="str">
        <f t="shared" si="75"/>
        <v/>
      </c>
      <c r="AI290" s="24" t="str">
        <f t="shared" si="76"/>
        <v/>
      </c>
    </row>
    <row r="291" spans="1:35" ht="12.75" customHeight="1" x14ac:dyDescent="0.4">
      <c r="A291" s="219">
        <f t="shared" si="77"/>
        <v>279</v>
      </c>
      <c r="B291" s="46"/>
      <c r="C291" s="648"/>
      <c r="D291" s="649"/>
      <c r="E291" s="648"/>
      <c r="F291" s="649"/>
      <c r="G291" s="252"/>
      <c r="H291" s="332"/>
      <c r="I291" s="173">
        <f t="shared" si="69"/>
        <v>0</v>
      </c>
      <c r="J291" s="46"/>
      <c r="K291" s="174"/>
      <c r="L291" s="47"/>
      <c r="M291" s="22">
        <f t="shared" si="70"/>
        <v>0</v>
      </c>
      <c r="N291" s="42" t="str">
        <f t="shared" si="63"/>
        <v xml:space="preserve"> </v>
      </c>
      <c r="O291" s="43">
        <f t="shared" si="71"/>
        <v>0</v>
      </c>
      <c r="P291" s="48"/>
      <c r="Q291" s="48"/>
      <c r="R291" s="48"/>
      <c r="S291" s="172">
        <f t="shared" si="72"/>
        <v>0</v>
      </c>
      <c r="T291" s="183" t="str">
        <f t="shared" si="64"/>
        <v/>
      </c>
      <c r="U291" s="44" t="str">
        <f t="shared" si="73"/>
        <v/>
      </c>
      <c r="V291" s="548"/>
      <c r="W291" s="255"/>
      <c r="X291" s="255"/>
      <c r="Y291" s="255"/>
      <c r="Z291" s="194"/>
      <c r="AB291" s="195">
        <f t="shared" si="65"/>
        <v>0</v>
      </c>
      <c r="AC291" s="26">
        <f t="shared" si="66"/>
        <v>0</v>
      </c>
      <c r="AD291" s="24">
        <f t="shared" si="67"/>
        <v>0</v>
      </c>
      <c r="AE291" s="24">
        <f t="shared" si="68"/>
        <v>0</v>
      </c>
      <c r="AG291" s="195" t="str">
        <f t="shared" si="74"/>
        <v/>
      </c>
      <c r="AH291" s="26" t="str">
        <f t="shared" si="75"/>
        <v/>
      </c>
      <c r="AI291" s="24" t="str">
        <f t="shared" si="76"/>
        <v/>
      </c>
    </row>
    <row r="292" spans="1:35" ht="12.75" customHeight="1" x14ac:dyDescent="0.4">
      <c r="A292" s="219">
        <f t="shared" si="77"/>
        <v>280</v>
      </c>
      <c r="B292" s="46"/>
      <c r="C292" s="648"/>
      <c r="D292" s="649"/>
      <c r="E292" s="648"/>
      <c r="F292" s="649"/>
      <c r="G292" s="252"/>
      <c r="H292" s="332"/>
      <c r="I292" s="173">
        <f t="shared" si="69"/>
        <v>0</v>
      </c>
      <c r="J292" s="46"/>
      <c r="K292" s="174"/>
      <c r="L292" s="47"/>
      <c r="M292" s="22">
        <f t="shared" si="70"/>
        <v>0</v>
      </c>
      <c r="N292" s="42" t="str">
        <f t="shared" si="63"/>
        <v xml:space="preserve"> </v>
      </c>
      <c r="O292" s="43">
        <f t="shared" si="71"/>
        <v>0</v>
      </c>
      <c r="P292" s="48"/>
      <c r="Q292" s="48"/>
      <c r="R292" s="48"/>
      <c r="S292" s="172">
        <f t="shared" si="72"/>
        <v>0</v>
      </c>
      <c r="T292" s="183" t="str">
        <f t="shared" si="64"/>
        <v/>
      </c>
      <c r="U292" s="44" t="str">
        <f t="shared" si="73"/>
        <v/>
      </c>
      <c r="V292" s="548"/>
      <c r="W292" s="255"/>
      <c r="X292" s="255"/>
      <c r="Y292" s="255"/>
      <c r="Z292" s="194"/>
      <c r="AB292" s="195">
        <f t="shared" si="65"/>
        <v>0</v>
      </c>
      <c r="AC292" s="26">
        <f t="shared" si="66"/>
        <v>0</v>
      </c>
      <c r="AD292" s="24">
        <f t="shared" si="67"/>
        <v>0</v>
      </c>
      <c r="AE292" s="24">
        <f t="shared" si="68"/>
        <v>0</v>
      </c>
      <c r="AG292" s="195" t="str">
        <f t="shared" si="74"/>
        <v/>
      </c>
      <c r="AH292" s="26" t="str">
        <f t="shared" si="75"/>
        <v/>
      </c>
      <c r="AI292" s="24" t="str">
        <f t="shared" si="76"/>
        <v/>
      </c>
    </row>
    <row r="293" spans="1:35" ht="12.75" customHeight="1" x14ac:dyDescent="0.4">
      <c r="A293" s="219">
        <f t="shared" si="77"/>
        <v>281</v>
      </c>
      <c r="B293" s="46"/>
      <c r="C293" s="648"/>
      <c r="D293" s="649"/>
      <c r="E293" s="648"/>
      <c r="F293" s="649"/>
      <c r="G293" s="252"/>
      <c r="H293" s="332"/>
      <c r="I293" s="173">
        <f t="shared" si="69"/>
        <v>0</v>
      </c>
      <c r="J293" s="46"/>
      <c r="K293" s="174"/>
      <c r="L293" s="47"/>
      <c r="M293" s="22">
        <f t="shared" si="70"/>
        <v>0</v>
      </c>
      <c r="N293" s="42" t="str">
        <f t="shared" si="63"/>
        <v xml:space="preserve"> </v>
      </c>
      <c r="O293" s="43">
        <f t="shared" si="71"/>
        <v>0</v>
      </c>
      <c r="P293" s="48"/>
      <c r="Q293" s="48"/>
      <c r="R293" s="48"/>
      <c r="S293" s="172">
        <f t="shared" si="72"/>
        <v>0</v>
      </c>
      <c r="T293" s="183" t="str">
        <f t="shared" si="64"/>
        <v/>
      </c>
      <c r="U293" s="44" t="str">
        <f t="shared" si="73"/>
        <v/>
      </c>
      <c r="V293" s="548"/>
      <c r="W293" s="255"/>
      <c r="X293" s="255"/>
      <c r="Y293" s="255"/>
      <c r="Z293" s="194"/>
      <c r="AB293" s="195">
        <f t="shared" si="65"/>
        <v>0</v>
      </c>
      <c r="AC293" s="26">
        <f t="shared" si="66"/>
        <v>0</v>
      </c>
      <c r="AD293" s="24">
        <f t="shared" si="67"/>
        <v>0</v>
      </c>
      <c r="AE293" s="24">
        <f t="shared" si="68"/>
        <v>0</v>
      </c>
      <c r="AG293" s="195" t="str">
        <f t="shared" si="74"/>
        <v/>
      </c>
      <c r="AH293" s="26" t="str">
        <f t="shared" si="75"/>
        <v/>
      </c>
      <c r="AI293" s="24" t="str">
        <f t="shared" si="76"/>
        <v/>
      </c>
    </row>
    <row r="294" spans="1:35" ht="12.75" customHeight="1" x14ac:dyDescent="0.4">
      <c r="A294" s="219">
        <f t="shared" si="77"/>
        <v>282</v>
      </c>
      <c r="B294" s="46"/>
      <c r="C294" s="648"/>
      <c r="D294" s="649"/>
      <c r="E294" s="648"/>
      <c r="F294" s="649"/>
      <c r="G294" s="252"/>
      <c r="H294" s="332"/>
      <c r="I294" s="173">
        <f t="shared" si="69"/>
        <v>0</v>
      </c>
      <c r="J294" s="46"/>
      <c r="K294" s="174"/>
      <c r="L294" s="47"/>
      <c r="M294" s="22">
        <f t="shared" si="70"/>
        <v>0</v>
      </c>
      <c r="N294" s="42" t="str">
        <f t="shared" si="63"/>
        <v xml:space="preserve"> </v>
      </c>
      <c r="O294" s="43">
        <f t="shared" si="71"/>
        <v>0</v>
      </c>
      <c r="P294" s="48"/>
      <c r="Q294" s="48"/>
      <c r="R294" s="48"/>
      <c r="S294" s="172">
        <f t="shared" si="72"/>
        <v>0</v>
      </c>
      <c r="T294" s="183" t="str">
        <f t="shared" si="64"/>
        <v/>
      </c>
      <c r="U294" s="44" t="str">
        <f t="shared" si="73"/>
        <v/>
      </c>
      <c r="V294" s="548"/>
      <c r="W294" s="255"/>
      <c r="X294" s="255"/>
      <c r="Y294" s="255"/>
      <c r="Z294" s="194"/>
      <c r="AB294" s="195">
        <f t="shared" si="65"/>
        <v>0</v>
      </c>
      <c r="AC294" s="26">
        <f t="shared" si="66"/>
        <v>0</v>
      </c>
      <c r="AD294" s="24">
        <f t="shared" si="67"/>
        <v>0</v>
      </c>
      <c r="AE294" s="24">
        <f t="shared" si="68"/>
        <v>0</v>
      </c>
      <c r="AG294" s="195" t="str">
        <f t="shared" si="74"/>
        <v/>
      </c>
      <c r="AH294" s="26" t="str">
        <f t="shared" si="75"/>
        <v/>
      </c>
      <c r="AI294" s="24" t="str">
        <f t="shared" si="76"/>
        <v/>
      </c>
    </row>
    <row r="295" spans="1:35" ht="12.75" customHeight="1" x14ac:dyDescent="0.4">
      <c r="A295" s="219">
        <f t="shared" si="77"/>
        <v>283</v>
      </c>
      <c r="B295" s="46"/>
      <c r="C295" s="648"/>
      <c r="D295" s="649"/>
      <c r="E295" s="648"/>
      <c r="F295" s="649"/>
      <c r="G295" s="252"/>
      <c r="H295" s="332"/>
      <c r="I295" s="173">
        <f t="shared" si="69"/>
        <v>0</v>
      </c>
      <c r="J295" s="46"/>
      <c r="K295" s="174"/>
      <c r="L295" s="47"/>
      <c r="M295" s="22">
        <f t="shared" si="70"/>
        <v>0</v>
      </c>
      <c r="N295" s="42" t="str">
        <f t="shared" si="63"/>
        <v xml:space="preserve"> </v>
      </c>
      <c r="O295" s="43">
        <f t="shared" si="71"/>
        <v>0</v>
      </c>
      <c r="P295" s="48"/>
      <c r="Q295" s="48"/>
      <c r="R295" s="48"/>
      <c r="S295" s="172">
        <f t="shared" si="72"/>
        <v>0</v>
      </c>
      <c r="T295" s="183" t="str">
        <f t="shared" si="64"/>
        <v/>
      </c>
      <c r="U295" s="44" t="str">
        <f t="shared" si="73"/>
        <v/>
      </c>
      <c r="V295" s="548"/>
      <c r="W295" s="255"/>
      <c r="X295" s="255"/>
      <c r="Y295" s="255"/>
      <c r="Z295" s="194"/>
      <c r="AB295" s="195">
        <f t="shared" si="65"/>
        <v>0</v>
      </c>
      <c r="AC295" s="26">
        <f t="shared" si="66"/>
        <v>0</v>
      </c>
      <c r="AD295" s="24">
        <f t="shared" si="67"/>
        <v>0</v>
      </c>
      <c r="AE295" s="24">
        <f t="shared" si="68"/>
        <v>0</v>
      </c>
      <c r="AG295" s="195" t="str">
        <f t="shared" si="74"/>
        <v/>
      </c>
      <c r="AH295" s="26" t="str">
        <f t="shared" si="75"/>
        <v/>
      </c>
      <c r="AI295" s="24" t="str">
        <f t="shared" si="76"/>
        <v/>
      </c>
    </row>
    <row r="296" spans="1:35" ht="12.75" customHeight="1" x14ac:dyDescent="0.4">
      <c r="A296" s="219">
        <f t="shared" si="77"/>
        <v>284</v>
      </c>
      <c r="B296" s="46"/>
      <c r="C296" s="648"/>
      <c r="D296" s="649"/>
      <c r="E296" s="648"/>
      <c r="F296" s="649"/>
      <c r="G296" s="252"/>
      <c r="H296" s="332"/>
      <c r="I296" s="173">
        <f t="shared" si="69"/>
        <v>0</v>
      </c>
      <c r="J296" s="46"/>
      <c r="K296" s="174"/>
      <c r="L296" s="47"/>
      <c r="M296" s="22">
        <f t="shared" si="70"/>
        <v>0</v>
      </c>
      <c r="N296" s="42" t="str">
        <f t="shared" si="63"/>
        <v xml:space="preserve"> </v>
      </c>
      <c r="O296" s="43">
        <f t="shared" si="71"/>
        <v>0</v>
      </c>
      <c r="P296" s="48"/>
      <c r="Q296" s="48"/>
      <c r="R296" s="48"/>
      <c r="S296" s="172">
        <f t="shared" si="72"/>
        <v>0</v>
      </c>
      <c r="T296" s="183" t="str">
        <f t="shared" si="64"/>
        <v/>
      </c>
      <c r="U296" s="44" t="str">
        <f t="shared" si="73"/>
        <v/>
      </c>
      <c r="V296" s="548"/>
      <c r="W296" s="255"/>
      <c r="X296" s="255"/>
      <c r="Y296" s="255"/>
      <c r="Z296" s="194"/>
      <c r="AB296" s="195">
        <f t="shared" si="65"/>
        <v>0</v>
      </c>
      <c r="AC296" s="26">
        <f t="shared" si="66"/>
        <v>0</v>
      </c>
      <c r="AD296" s="24">
        <f t="shared" si="67"/>
        <v>0</v>
      </c>
      <c r="AE296" s="24">
        <f t="shared" si="68"/>
        <v>0</v>
      </c>
      <c r="AG296" s="195" t="str">
        <f t="shared" si="74"/>
        <v/>
      </c>
      <c r="AH296" s="26" t="str">
        <f t="shared" si="75"/>
        <v/>
      </c>
      <c r="AI296" s="24" t="str">
        <f t="shared" si="76"/>
        <v/>
      </c>
    </row>
    <row r="297" spans="1:35" ht="12.75" customHeight="1" x14ac:dyDescent="0.4">
      <c r="A297" s="219">
        <f t="shared" si="77"/>
        <v>285</v>
      </c>
      <c r="B297" s="46"/>
      <c r="C297" s="648"/>
      <c r="D297" s="649"/>
      <c r="E297" s="648"/>
      <c r="F297" s="649"/>
      <c r="G297" s="252"/>
      <c r="H297" s="332"/>
      <c r="I297" s="173">
        <f t="shared" si="69"/>
        <v>0</v>
      </c>
      <c r="J297" s="46"/>
      <c r="K297" s="174"/>
      <c r="L297" s="47"/>
      <c r="M297" s="22">
        <f t="shared" si="70"/>
        <v>0</v>
      </c>
      <c r="N297" s="42" t="str">
        <f t="shared" si="63"/>
        <v xml:space="preserve"> </v>
      </c>
      <c r="O297" s="43">
        <f t="shared" si="71"/>
        <v>0</v>
      </c>
      <c r="P297" s="48"/>
      <c r="Q297" s="48"/>
      <c r="R297" s="48"/>
      <c r="S297" s="172">
        <f t="shared" si="72"/>
        <v>0</v>
      </c>
      <c r="T297" s="183" t="str">
        <f t="shared" si="64"/>
        <v/>
      </c>
      <c r="U297" s="44" t="str">
        <f t="shared" si="73"/>
        <v/>
      </c>
      <c r="V297" s="548"/>
      <c r="W297" s="255"/>
      <c r="X297" s="255"/>
      <c r="Y297" s="255"/>
      <c r="Z297" s="194"/>
      <c r="AB297" s="195">
        <f t="shared" si="65"/>
        <v>0</v>
      </c>
      <c r="AC297" s="26">
        <f t="shared" si="66"/>
        <v>0</v>
      </c>
      <c r="AD297" s="24">
        <f t="shared" si="67"/>
        <v>0</v>
      </c>
      <c r="AE297" s="24">
        <f t="shared" si="68"/>
        <v>0</v>
      </c>
      <c r="AG297" s="195" t="str">
        <f t="shared" si="74"/>
        <v/>
      </c>
      <c r="AH297" s="26" t="str">
        <f t="shared" si="75"/>
        <v/>
      </c>
      <c r="AI297" s="24" t="str">
        <f t="shared" si="76"/>
        <v/>
      </c>
    </row>
    <row r="298" spans="1:35" ht="12.75" customHeight="1" x14ac:dyDescent="0.4">
      <c r="A298" s="219">
        <f t="shared" si="77"/>
        <v>286</v>
      </c>
      <c r="B298" s="46"/>
      <c r="C298" s="648"/>
      <c r="D298" s="649"/>
      <c r="E298" s="648"/>
      <c r="F298" s="649"/>
      <c r="G298" s="252"/>
      <c r="H298" s="332"/>
      <c r="I298" s="173">
        <f t="shared" si="69"/>
        <v>0</v>
      </c>
      <c r="J298" s="46"/>
      <c r="K298" s="174"/>
      <c r="L298" s="47"/>
      <c r="M298" s="22">
        <f t="shared" si="70"/>
        <v>0</v>
      </c>
      <c r="N298" s="42" t="str">
        <f t="shared" si="63"/>
        <v xml:space="preserve"> </v>
      </c>
      <c r="O298" s="43">
        <f t="shared" si="71"/>
        <v>0</v>
      </c>
      <c r="P298" s="48"/>
      <c r="Q298" s="48"/>
      <c r="R298" s="48"/>
      <c r="S298" s="172">
        <f t="shared" si="72"/>
        <v>0</v>
      </c>
      <c r="T298" s="183" t="str">
        <f t="shared" si="64"/>
        <v/>
      </c>
      <c r="U298" s="44" t="str">
        <f t="shared" si="73"/>
        <v/>
      </c>
      <c r="V298" s="548"/>
      <c r="W298" s="255"/>
      <c r="X298" s="255"/>
      <c r="Y298" s="255"/>
      <c r="Z298" s="194"/>
      <c r="AB298" s="195">
        <f t="shared" si="65"/>
        <v>0</v>
      </c>
      <c r="AC298" s="26">
        <f t="shared" si="66"/>
        <v>0</v>
      </c>
      <c r="AD298" s="24">
        <f t="shared" si="67"/>
        <v>0</v>
      </c>
      <c r="AE298" s="24">
        <f t="shared" si="68"/>
        <v>0</v>
      </c>
      <c r="AG298" s="195" t="str">
        <f t="shared" si="74"/>
        <v/>
      </c>
      <c r="AH298" s="26" t="str">
        <f t="shared" si="75"/>
        <v/>
      </c>
      <c r="AI298" s="24" t="str">
        <f t="shared" si="76"/>
        <v/>
      </c>
    </row>
    <row r="299" spans="1:35" ht="12.75" customHeight="1" x14ac:dyDescent="0.4">
      <c r="A299" s="219">
        <f t="shared" si="77"/>
        <v>287</v>
      </c>
      <c r="B299" s="46"/>
      <c r="C299" s="648"/>
      <c r="D299" s="649"/>
      <c r="E299" s="648"/>
      <c r="F299" s="649"/>
      <c r="G299" s="252"/>
      <c r="H299" s="332"/>
      <c r="I299" s="173">
        <f t="shared" si="69"/>
        <v>0</v>
      </c>
      <c r="J299" s="46"/>
      <c r="K299" s="174"/>
      <c r="L299" s="47"/>
      <c r="M299" s="22">
        <f t="shared" si="70"/>
        <v>0</v>
      </c>
      <c r="N299" s="42" t="str">
        <f t="shared" si="63"/>
        <v xml:space="preserve"> </v>
      </c>
      <c r="O299" s="43">
        <f t="shared" si="71"/>
        <v>0</v>
      </c>
      <c r="P299" s="48"/>
      <c r="Q299" s="48"/>
      <c r="R299" s="48"/>
      <c r="S299" s="172">
        <f t="shared" si="72"/>
        <v>0</v>
      </c>
      <c r="T299" s="183" t="str">
        <f t="shared" si="64"/>
        <v/>
      </c>
      <c r="U299" s="44" t="str">
        <f t="shared" si="73"/>
        <v/>
      </c>
      <c r="V299" s="548"/>
      <c r="W299" s="255"/>
      <c r="X299" s="255"/>
      <c r="Y299" s="255"/>
      <c r="Z299" s="194"/>
      <c r="AB299" s="195">
        <f t="shared" si="65"/>
        <v>0</v>
      </c>
      <c r="AC299" s="26">
        <f t="shared" si="66"/>
        <v>0</v>
      </c>
      <c r="AD299" s="24">
        <f t="shared" si="67"/>
        <v>0</v>
      </c>
      <c r="AE299" s="24">
        <f t="shared" si="68"/>
        <v>0</v>
      </c>
      <c r="AG299" s="195" t="str">
        <f t="shared" si="74"/>
        <v/>
      </c>
      <c r="AH299" s="26" t="str">
        <f t="shared" si="75"/>
        <v/>
      </c>
      <c r="AI299" s="24" t="str">
        <f t="shared" si="76"/>
        <v/>
      </c>
    </row>
    <row r="300" spans="1:35" ht="12.75" customHeight="1" x14ac:dyDescent="0.4">
      <c r="A300" s="219">
        <f t="shared" si="77"/>
        <v>288</v>
      </c>
      <c r="B300" s="46"/>
      <c r="C300" s="648"/>
      <c r="D300" s="649"/>
      <c r="E300" s="648"/>
      <c r="F300" s="649"/>
      <c r="G300" s="252"/>
      <c r="H300" s="332"/>
      <c r="I300" s="173">
        <f t="shared" si="69"/>
        <v>0</v>
      </c>
      <c r="J300" s="46"/>
      <c r="K300" s="174"/>
      <c r="L300" s="47"/>
      <c r="M300" s="22">
        <f t="shared" si="70"/>
        <v>0</v>
      </c>
      <c r="N300" s="42" t="str">
        <f t="shared" si="63"/>
        <v xml:space="preserve"> </v>
      </c>
      <c r="O300" s="43">
        <f t="shared" si="71"/>
        <v>0</v>
      </c>
      <c r="P300" s="48"/>
      <c r="Q300" s="48"/>
      <c r="R300" s="48"/>
      <c r="S300" s="172">
        <f t="shared" si="72"/>
        <v>0</v>
      </c>
      <c r="T300" s="183" t="str">
        <f t="shared" si="64"/>
        <v/>
      </c>
      <c r="U300" s="44" t="str">
        <f t="shared" si="73"/>
        <v/>
      </c>
      <c r="V300" s="548"/>
      <c r="W300" s="255"/>
      <c r="X300" s="255"/>
      <c r="Y300" s="255"/>
      <c r="Z300" s="194"/>
      <c r="AB300" s="195">
        <f t="shared" si="65"/>
        <v>0</v>
      </c>
      <c r="AC300" s="26">
        <f t="shared" si="66"/>
        <v>0</v>
      </c>
      <c r="AD300" s="24">
        <f t="shared" si="67"/>
        <v>0</v>
      </c>
      <c r="AE300" s="24">
        <f t="shared" si="68"/>
        <v>0</v>
      </c>
      <c r="AG300" s="195" t="str">
        <f t="shared" si="74"/>
        <v/>
      </c>
      <c r="AH300" s="26" t="str">
        <f t="shared" si="75"/>
        <v/>
      </c>
      <c r="AI300" s="24" t="str">
        <f t="shared" si="76"/>
        <v/>
      </c>
    </row>
    <row r="301" spans="1:35" ht="12.75" customHeight="1" x14ac:dyDescent="0.4">
      <c r="A301" s="219">
        <f t="shared" si="77"/>
        <v>289</v>
      </c>
      <c r="B301" s="46"/>
      <c r="C301" s="648"/>
      <c r="D301" s="649"/>
      <c r="E301" s="648"/>
      <c r="F301" s="649"/>
      <c r="G301" s="252"/>
      <c r="H301" s="332"/>
      <c r="I301" s="173">
        <f t="shared" si="69"/>
        <v>0</v>
      </c>
      <c r="J301" s="46"/>
      <c r="K301" s="174"/>
      <c r="L301" s="47"/>
      <c r="M301" s="22">
        <f t="shared" si="70"/>
        <v>0</v>
      </c>
      <c r="N301" s="42" t="str">
        <f t="shared" si="63"/>
        <v xml:space="preserve"> </v>
      </c>
      <c r="O301" s="43">
        <f t="shared" si="71"/>
        <v>0</v>
      </c>
      <c r="P301" s="48"/>
      <c r="Q301" s="48"/>
      <c r="R301" s="48"/>
      <c r="S301" s="172">
        <f t="shared" si="72"/>
        <v>0</v>
      </c>
      <c r="T301" s="183" t="str">
        <f t="shared" si="64"/>
        <v/>
      </c>
      <c r="U301" s="44" t="str">
        <f t="shared" si="73"/>
        <v/>
      </c>
      <c r="V301" s="548"/>
      <c r="W301" s="255"/>
      <c r="X301" s="255"/>
      <c r="Y301" s="255"/>
      <c r="Z301" s="194"/>
      <c r="AB301" s="195">
        <f t="shared" si="65"/>
        <v>0</v>
      </c>
      <c r="AC301" s="26">
        <f t="shared" si="66"/>
        <v>0</v>
      </c>
      <c r="AD301" s="24">
        <f t="shared" si="67"/>
        <v>0</v>
      </c>
      <c r="AE301" s="24">
        <f t="shared" si="68"/>
        <v>0</v>
      </c>
      <c r="AG301" s="195" t="str">
        <f t="shared" si="74"/>
        <v/>
      </c>
      <c r="AH301" s="26" t="str">
        <f t="shared" si="75"/>
        <v/>
      </c>
      <c r="AI301" s="24" t="str">
        <f t="shared" si="76"/>
        <v/>
      </c>
    </row>
    <row r="302" spans="1:35" ht="12.75" customHeight="1" x14ac:dyDescent="0.4">
      <c r="A302" s="219">
        <f t="shared" si="77"/>
        <v>290</v>
      </c>
      <c r="B302" s="46"/>
      <c r="C302" s="648"/>
      <c r="D302" s="649"/>
      <c r="E302" s="648"/>
      <c r="F302" s="649"/>
      <c r="G302" s="252"/>
      <c r="H302" s="332"/>
      <c r="I302" s="173">
        <f t="shared" si="69"/>
        <v>0</v>
      </c>
      <c r="J302" s="46"/>
      <c r="K302" s="174"/>
      <c r="L302" s="47"/>
      <c r="M302" s="22">
        <f t="shared" si="70"/>
        <v>0</v>
      </c>
      <c r="N302" s="42" t="str">
        <f t="shared" si="63"/>
        <v xml:space="preserve"> </v>
      </c>
      <c r="O302" s="43">
        <f t="shared" si="71"/>
        <v>0</v>
      </c>
      <c r="P302" s="48"/>
      <c r="Q302" s="48"/>
      <c r="R302" s="48"/>
      <c r="S302" s="172">
        <f t="shared" si="72"/>
        <v>0</v>
      </c>
      <c r="T302" s="183" t="str">
        <f t="shared" si="64"/>
        <v/>
      </c>
      <c r="U302" s="44" t="str">
        <f t="shared" si="73"/>
        <v/>
      </c>
      <c r="V302" s="548"/>
      <c r="W302" s="255"/>
      <c r="X302" s="255"/>
      <c r="Y302" s="255"/>
      <c r="Z302" s="194"/>
      <c r="AB302" s="195">
        <f t="shared" si="65"/>
        <v>0</v>
      </c>
      <c r="AC302" s="26">
        <f t="shared" si="66"/>
        <v>0</v>
      </c>
      <c r="AD302" s="24">
        <f t="shared" si="67"/>
        <v>0</v>
      </c>
      <c r="AE302" s="24">
        <f t="shared" si="68"/>
        <v>0</v>
      </c>
      <c r="AG302" s="195" t="str">
        <f t="shared" si="74"/>
        <v/>
      </c>
      <c r="AH302" s="26" t="str">
        <f t="shared" si="75"/>
        <v/>
      </c>
      <c r="AI302" s="24" t="str">
        <f t="shared" si="76"/>
        <v/>
      </c>
    </row>
    <row r="303" spans="1:35" ht="12.75" customHeight="1" x14ac:dyDescent="0.4">
      <c r="A303" s="219">
        <f t="shared" si="77"/>
        <v>291</v>
      </c>
      <c r="B303" s="46"/>
      <c r="C303" s="648"/>
      <c r="D303" s="649"/>
      <c r="E303" s="648"/>
      <c r="F303" s="649"/>
      <c r="G303" s="252"/>
      <c r="H303" s="332"/>
      <c r="I303" s="173">
        <f t="shared" si="69"/>
        <v>0</v>
      </c>
      <c r="J303" s="46"/>
      <c r="K303" s="174"/>
      <c r="L303" s="47"/>
      <c r="M303" s="22">
        <f t="shared" si="70"/>
        <v>0</v>
      </c>
      <c r="N303" s="42" t="str">
        <f t="shared" si="63"/>
        <v xml:space="preserve"> </v>
      </c>
      <c r="O303" s="43">
        <f t="shared" si="71"/>
        <v>0</v>
      </c>
      <c r="P303" s="48"/>
      <c r="Q303" s="48"/>
      <c r="R303" s="48"/>
      <c r="S303" s="172">
        <f t="shared" si="72"/>
        <v>0</v>
      </c>
      <c r="T303" s="183" t="str">
        <f t="shared" si="64"/>
        <v/>
      </c>
      <c r="U303" s="44" t="str">
        <f t="shared" si="73"/>
        <v/>
      </c>
      <c r="V303" s="548"/>
      <c r="W303" s="255"/>
      <c r="X303" s="255"/>
      <c r="Y303" s="255"/>
      <c r="Z303" s="194"/>
      <c r="AB303" s="195">
        <f t="shared" si="65"/>
        <v>0</v>
      </c>
      <c r="AC303" s="26">
        <f t="shared" si="66"/>
        <v>0</v>
      </c>
      <c r="AD303" s="24">
        <f t="shared" si="67"/>
        <v>0</v>
      </c>
      <c r="AE303" s="24">
        <f t="shared" si="68"/>
        <v>0</v>
      </c>
      <c r="AG303" s="195" t="str">
        <f t="shared" si="74"/>
        <v/>
      </c>
      <c r="AH303" s="26" t="str">
        <f t="shared" si="75"/>
        <v/>
      </c>
      <c r="AI303" s="24" t="str">
        <f t="shared" si="76"/>
        <v/>
      </c>
    </row>
    <row r="304" spans="1:35" ht="12.75" customHeight="1" x14ac:dyDescent="0.4">
      <c r="A304" s="219">
        <f t="shared" si="77"/>
        <v>292</v>
      </c>
      <c r="B304" s="46"/>
      <c r="C304" s="648"/>
      <c r="D304" s="649"/>
      <c r="E304" s="648"/>
      <c r="F304" s="649"/>
      <c r="G304" s="252"/>
      <c r="H304" s="332"/>
      <c r="I304" s="173">
        <f t="shared" si="69"/>
        <v>0</v>
      </c>
      <c r="J304" s="46"/>
      <c r="K304" s="174"/>
      <c r="L304" s="47"/>
      <c r="M304" s="22">
        <f t="shared" si="70"/>
        <v>0</v>
      </c>
      <c r="N304" s="42" t="str">
        <f t="shared" si="63"/>
        <v xml:space="preserve"> </v>
      </c>
      <c r="O304" s="43">
        <f t="shared" si="71"/>
        <v>0</v>
      </c>
      <c r="P304" s="48"/>
      <c r="Q304" s="48"/>
      <c r="R304" s="48"/>
      <c r="S304" s="172">
        <f t="shared" si="72"/>
        <v>0</v>
      </c>
      <c r="T304" s="183" t="str">
        <f t="shared" si="64"/>
        <v/>
      </c>
      <c r="U304" s="44" t="str">
        <f t="shared" si="73"/>
        <v/>
      </c>
      <c r="V304" s="548"/>
      <c r="W304" s="255"/>
      <c r="X304" s="255"/>
      <c r="Y304" s="255"/>
      <c r="Z304" s="194"/>
      <c r="AB304" s="195">
        <f t="shared" si="65"/>
        <v>0</v>
      </c>
      <c r="AC304" s="26">
        <f t="shared" si="66"/>
        <v>0</v>
      </c>
      <c r="AD304" s="24">
        <f t="shared" si="67"/>
        <v>0</v>
      </c>
      <c r="AE304" s="24">
        <f t="shared" si="68"/>
        <v>0</v>
      </c>
      <c r="AG304" s="195" t="str">
        <f t="shared" si="74"/>
        <v/>
      </c>
      <c r="AH304" s="26" t="str">
        <f t="shared" si="75"/>
        <v/>
      </c>
      <c r="AI304" s="24" t="str">
        <f t="shared" si="76"/>
        <v/>
      </c>
    </row>
    <row r="305" spans="1:35" ht="12.75" customHeight="1" x14ac:dyDescent="0.4">
      <c r="A305" s="219">
        <f t="shared" si="77"/>
        <v>293</v>
      </c>
      <c r="B305" s="46"/>
      <c r="C305" s="648"/>
      <c r="D305" s="649"/>
      <c r="E305" s="648"/>
      <c r="F305" s="649"/>
      <c r="G305" s="252"/>
      <c r="H305" s="332"/>
      <c r="I305" s="173">
        <f t="shared" si="69"/>
        <v>0</v>
      </c>
      <c r="J305" s="46"/>
      <c r="K305" s="174"/>
      <c r="L305" s="47"/>
      <c r="M305" s="22">
        <f t="shared" si="70"/>
        <v>0</v>
      </c>
      <c r="N305" s="42" t="str">
        <f t="shared" si="63"/>
        <v xml:space="preserve"> </v>
      </c>
      <c r="O305" s="43">
        <f t="shared" si="71"/>
        <v>0</v>
      </c>
      <c r="P305" s="48"/>
      <c r="Q305" s="48"/>
      <c r="R305" s="48"/>
      <c r="S305" s="172">
        <f t="shared" si="72"/>
        <v>0</v>
      </c>
      <c r="T305" s="183" t="str">
        <f t="shared" si="64"/>
        <v/>
      </c>
      <c r="U305" s="44" t="str">
        <f t="shared" si="73"/>
        <v/>
      </c>
      <c r="V305" s="548"/>
      <c r="W305" s="255"/>
      <c r="X305" s="255"/>
      <c r="Y305" s="255"/>
      <c r="Z305" s="194"/>
      <c r="AB305" s="195">
        <f t="shared" si="65"/>
        <v>0</v>
      </c>
      <c r="AC305" s="26">
        <f t="shared" si="66"/>
        <v>0</v>
      </c>
      <c r="AD305" s="24">
        <f t="shared" si="67"/>
        <v>0</v>
      </c>
      <c r="AE305" s="24">
        <f t="shared" si="68"/>
        <v>0</v>
      </c>
      <c r="AG305" s="195" t="str">
        <f t="shared" si="74"/>
        <v/>
      </c>
      <c r="AH305" s="26" t="str">
        <f t="shared" si="75"/>
        <v/>
      </c>
      <c r="AI305" s="24" t="str">
        <f t="shared" si="76"/>
        <v/>
      </c>
    </row>
    <row r="306" spans="1:35" ht="12.75" customHeight="1" x14ac:dyDescent="0.4">
      <c r="A306" s="219">
        <f t="shared" si="77"/>
        <v>294</v>
      </c>
      <c r="B306" s="46"/>
      <c r="C306" s="648"/>
      <c r="D306" s="649"/>
      <c r="E306" s="648"/>
      <c r="F306" s="649"/>
      <c r="G306" s="252"/>
      <c r="H306" s="332"/>
      <c r="I306" s="173">
        <f t="shared" si="69"/>
        <v>0</v>
      </c>
      <c r="J306" s="46"/>
      <c r="K306" s="174"/>
      <c r="L306" s="47"/>
      <c r="M306" s="22">
        <f t="shared" si="70"/>
        <v>0</v>
      </c>
      <c r="N306" s="42" t="str">
        <f t="shared" si="63"/>
        <v xml:space="preserve"> </v>
      </c>
      <c r="O306" s="43">
        <f t="shared" si="71"/>
        <v>0</v>
      </c>
      <c r="P306" s="48"/>
      <c r="Q306" s="48"/>
      <c r="R306" s="48"/>
      <c r="S306" s="172">
        <f t="shared" si="72"/>
        <v>0</v>
      </c>
      <c r="T306" s="183" t="str">
        <f t="shared" si="64"/>
        <v/>
      </c>
      <c r="U306" s="44" t="str">
        <f t="shared" si="73"/>
        <v/>
      </c>
      <c r="V306" s="548"/>
      <c r="W306" s="255"/>
      <c r="X306" s="255"/>
      <c r="Y306" s="255"/>
      <c r="Z306" s="194"/>
      <c r="AB306" s="195">
        <f t="shared" si="65"/>
        <v>0</v>
      </c>
      <c r="AC306" s="26">
        <f t="shared" si="66"/>
        <v>0</v>
      </c>
      <c r="AD306" s="24">
        <f t="shared" si="67"/>
        <v>0</v>
      </c>
      <c r="AE306" s="24">
        <f t="shared" si="68"/>
        <v>0</v>
      </c>
      <c r="AG306" s="195" t="str">
        <f t="shared" si="74"/>
        <v/>
      </c>
      <c r="AH306" s="26" t="str">
        <f t="shared" si="75"/>
        <v/>
      </c>
      <c r="AI306" s="24" t="str">
        <f t="shared" si="76"/>
        <v/>
      </c>
    </row>
    <row r="307" spans="1:35" ht="12.75" customHeight="1" x14ac:dyDescent="0.4">
      <c r="A307" s="219">
        <f t="shared" si="77"/>
        <v>295</v>
      </c>
      <c r="B307" s="46"/>
      <c r="C307" s="648"/>
      <c r="D307" s="649"/>
      <c r="E307" s="648"/>
      <c r="F307" s="649"/>
      <c r="G307" s="252"/>
      <c r="H307" s="332"/>
      <c r="I307" s="173">
        <f t="shared" si="69"/>
        <v>0</v>
      </c>
      <c r="J307" s="46"/>
      <c r="K307" s="174"/>
      <c r="L307" s="47"/>
      <c r="M307" s="22">
        <f t="shared" si="70"/>
        <v>0</v>
      </c>
      <c r="N307" s="42" t="str">
        <f t="shared" si="63"/>
        <v xml:space="preserve"> </v>
      </c>
      <c r="O307" s="43">
        <f t="shared" si="71"/>
        <v>0</v>
      </c>
      <c r="P307" s="48"/>
      <c r="Q307" s="48"/>
      <c r="R307" s="48"/>
      <c r="S307" s="172">
        <f t="shared" si="72"/>
        <v>0</v>
      </c>
      <c r="T307" s="183" t="str">
        <f t="shared" si="64"/>
        <v/>
      </c>
      <c r="U307" s="44" t="str">
        <f t="shared" si="73"/>
        <v/>
      </c>
      <c r="V307" s="548"/>
      <c r="W307" s="255"/>
      <c r="X307" s="255"/>
      <c r="Y307" s="255"/>
      <c r="Z307" s="194"/>
      <c r="AB307" s="195">
        <f t="shared" si="65"/>
        <v>0</v>
      </c>
      <c r="AC307" s="26">
        <f t="shared" si="66"/>
        <v>0</v>
      </c>
      <c r="AD307" s="24">
        <f t="shared" si="67"/>
        <v>0</v>
      </c>
      <c r="AE307" s="24">
        <f t="shared" si="68"/>
        <v>0</v>
      </c>
      <c r="AG307" s="195" t="str">
        <f t="shared" si="74"/>
        <v/>
      </c>
      <c r="AH307" s="26" t="str">
        <f t="shared" si="75"/>
        <v/>
      </c>
      <c r="AI307" s="24" t="str">
        <f t="shared" si="76"/>
        <v/>
      </c>
    </row>
    <row r="308" spans="1:35" ht="12.75" customHeight="1" x14ac:dyDescent="0.4">
      <c r="A308" s="219">
        <f t="shared" si="77"/>
        <v>296</v>
      </c>
      <c r="B308" s="46"/>
      <c r="C308" s="648"/>
      <c r="D308" s="649"/>
      <c r="E308" s="648"/>
      <c r="F308" s="649"/>
      <c r="G308" s="252"/>
      <c r="H308" s="332"/>
      <c r="I308" s="173">
        <f t="shared" si="69"/>
        <v>0</v>
      </c>
      <c r="J308" s="46"/>
      <c r="K308" s="174"/>
      <c r="L308" s="47"/>
      <c r="M308" s="22">
        <f t="shared" si="70"/>
        <v>0</v>
      </c>
      <c r="N308" s="42" t="str">
        <f t="shared" si="63"/>
        <v xml:space="preserve"> </v>
      </c>
      <c r="O308" s="43">
        <f t="shared" si="71"/>
        <v>0</v>
      </c>
      <c r="P308" s="48"/>
      <c r="Q308" s="48"/>
      <c r="R308" s="48"/>
      <c r="S308" s="172">
        <f t="shared" si="72"/>
        <v>0</v>
      </c>
      <c r="T308" s="183" t="str">
        <f t="shared" si="64"/>
        <v/>
      </c>
      <c r="U308" s="44" t="str">
        <f t="shared" si="73"/>
        <v/>
      </c>
      <c r="V308" s="548"/>
      <c r="W308" s="255"/>
      <c r="X308" s="255"/>
      <c r="Y308" s="255"/>
      <c r="Z308" s="194"/>
      <c r="AB308" s="195">
        <f t="shared" si="65"/>
        <v>0</v>
      </c>
      <c r="AC308" s="26">
        <f t="shared" si="66"/>
        <v>0</v>
      </c>
      <c r="AD308" s="24">
        <f t="shared" si="67"/>
        <v>0</v>
      </c>
      <c r="AE308" s="24">
        <f t="shared" si="68"/>
        <v>0</v>
      </c>
      <c r="AG308" s="195" t="str">
        <f t="shared" si="74"/>
        <v/>
      </c>
      <c r="AH308" s="26" t="str">
        <f t="shared" si="75"/>
        <v/>
      </c>
      <c r="AI308" s="24" t="str">
        <f t="shared" si="76"/>
        <v/>
      </c>
    </row>
    <row r="309" spans="1:35" ht="12.75" customHeight="1" x14ac:dyDescent="0.4">
      <c r="A309" s="219">
        <f t="shared" si="77"/>
        <v>297</v>
      </c>
      <c r="B309" s="46"/>
      <c r="C309" s="648"/>
      <c r="D309" s="649"/>
      <c r="E309" s="648"/>
      <c r="F309" s="649"/>
      <c r="G309" s="252"/>
      <c r="H309" s="332"/>
      <c r="I309" s="173">
        <f t="shared" si="69"/>
        <v>0</v>
      </c>
      <c r="J309" s="46"/>
      <c r="K309" s="174"/>
      <c r="L309" s="47"/>
      <c r="M309" s="22">
        <f t="shared" si="70"/>
        <v>0</v>
      </c>
      <c r="N309" s="42" t="str">
        <f t="shared" si="63"/>
        <v xml:space="preserve"> </v>
      </c>
      <c r="O309" s="43">
        <f t="shared" si="71"/>
        <v>0</v>
      </c>
      <c r="P309" s="48"/>
      <c r="Q309" s="48"/>
      <c r="R309" s="48"/>
      <c r="S309" s="172">
        <f t="shared" si="72"/>
        <v>0</v>
      </c>
      <c r="T309" s="183" t="str">
        <f t="shared" si="64"/>
        <v/>
      </c>
      <c r="U309" s="44" t="str">
        <f t="shared" si="73"/>
        <v/>
      </c>
      <c r="V309" s="548"/>
      <c r="W309" s="255"/>
      <c r="X309" s="255"/>
      <c r="Y309" s="255"/>
      <c r="Z309" s="194"/>
      <c r="AB309" s="195">
        <f t="shared" si="65"/>
        <v>0</v>
      </c>
      <c r="AC309" s="26">
        <f t="shared" si="66"/>
        <v>0</v>
      </c>
      <c r="AD309" s="24">
        <f t="shared" si="67"/>
        <v>0</v>
      </c>
      <c r="AE309" s="24">
        <f t="shared" si="68"/>
        <v>0</v>
      </c>
      <c r="AG309" s="195" t="str">
        <f t="shared" si="74"/>
        <v/>
      </c>
      <c r="AH309" s="26" t="str">
        <f t="shared" si="75"/>
        <v/>
      </c>
      <c r="AI309" s="24" t="str">
        <f t="shared" si="76"/>
        <v/>
      </c>
    </row>
    <row r="310" spans="1:35" ht="12.75" customHeight="1" x14ac:dyDescent="0.4">
      <c r="A310" s="219">
        <f t="shared" si="77"/>
        <v>298</v>
      </c>
      <c r="B310" s="46"/>
      <c r="C310" s="648"/>
      <c r="D310" s="649"/>
      <c r="E310" s="648"/>
      <c r="F310" s="649"/>
      <c r="G310" s="252"/>
      <c r="H310" s="332"/>
      <c r="I310" s="173">
        <f t="shared" si="69"/>
        <v>0</v>
      </c>
      <c r="J310" s="46"/>
      <c r="K310" s="174"/>
      <c r="L310" s="47"/>
      <c r="M310" s="22">
        <f t="shared" si="70"/>
        <v>0</v>
      </c>
      <c r="N310" s="42" t="str">
        <f t="shared" si="63"/>
        <v xml:space="preserve"> </v>
      </c>
      <c r="O310" s="43">
        <f t="shared" si="71"/>
        <v>0</v>
      </c>
      <c r="P310" s="48"/>
      <c r="Q310" s="48"/>
      <c r="R310" s="48"/>
      <c r="S310" s="172">
        <f t="shared" si="72"/>
        <v>0</v>
      </c>
      <c r="T310" s="183" t="str">
        <f t="shared" si="64"/>
        <v/>
      </c>
      <c r="U310" s="44" t="str">
        <f t="shared" si="73"/>
        <v/>
      </c>
      <c r="V310" s="548"/>
      <c r="W310" s="255"/>
      <c r="X310" s="255"/>
      <c r="Y310" s="255"/>
      <c r="Z310" s="194"/>
      <c r="AB310" s="195">
        <f t="shared" si="65"/>
        <v>0</v>
      </c>
      <c r="AC310" s="26">
        <f t="shared" si="66"/>
        <v>0</v>
      </c>
      <c r="AD310" s="24">
        <f t="shared" si="67"/>
        <v>0</v>
      </c>
      <c r="AE310" s="24">
        <f t="shared" si="68"/>
        <v>0</v>
      </c>
      <c r="AG310" s="195" t="str">
        <f t="shared" si="74"/>
        <v/>
      </c>
      <c r="AH310" s="26" t="str">
        <f t="shared" si="75"/>
        <v/>
      </c>
      <c r="AI310" s="24" t="str">
        <f t="shared" si="76"/>
        <v/>
      </c>
    </row>
    <row r="311" spans="1:35" ht="12.75" customHeight="1" x14ac:dyDescent="0.4">
      <c r="A311" s="219">
        <f t="shared" si="77"/>
        <v>299</v>
      </c>
      <c r="B311" s="46"/>
      <c r="C311" s="648"/>
      <c r="D311" s="649"/>
      <c r="E311" s="648"/>
      <c r="F311" s="649"/>
      <c r="G311" s="252"/>
      <c r="H311" s="332"/>
      <c r="I311" s="173">
        <f t="shared" si="69"/>
        <v>0</v>
      </c>
      <c r="J311" s="46"/>
      <c r="K311" s="174"/>
      <c r="L311" s="47"/>
      <c r="M311" s="22">
        <f t="shared" si="70"/>
        <v>0</v>
      </c>
      <c r="N311" s="42" t="str">
        <f t="shared" si="63"/>
        <v xml:space="preserve"> </v>
      </c>
      <c r="O311" s="43">
        <f t="shared" si="71"/>
        <v>0</v>
      </c>
      <c r="P311" s="48"/>
      <c r="Q311" s="48"/>
      <c r="R311" s="48"/>
      <c r="S311" s="172">
        <f t="shared" si="72"/>
        <v>0</v>
      </c>
      <c r="T311" s="183" t="str">
        <f t="shared" si="64"/>
        <v/>
      </c>
      <c r="U311" s="44" t="str">
        <f t="shared" si="73"/>
        <v/>
      </c>
      <c r="V311" s="548"/>
      <c r="W311" s="255"/>
      <c r="X311" s="255"/>
      <c r="Y311" s="255"/>
      <c r="Z311" s="194"/>
      <c r="AB311" s="195">
        <f t="shared" si="65"/>
        <v>0</v>
      </c>
      <c r="AC311" s="26">
        <f t="shared" si="66"/>
        <v>0</v>
      </c>
      <c r="AD311" s="24">
        <f t="shared" si="67"/>
        <v>0</v>
      </c>
      <c r="AE311" s="24">
        <f t="shared" si="68"/>
        <v>0</v>
      </c>
      <c r="AG311" s="195" t="str">
        <f t="shared" si="74"/>
        <v/>
      </c>
      <c r="AH311" s="26" t="str">
        <f t="shared" si="75"/>
        <v/>
      </c>
      <c r="AI311" s="24" t="str">
        <f t="shared" si="76"/>
        <v/>
      </c>
    </row>
    <row r="312" spans="1:35" ht="12.75" customHeight="1" x14ac:dyDescent="0.4">
      <c r="A312" s="219">
        <f t="shared" si="77"/>
        <v>300</v>
      </c>
      <c r="B312" s="46"/>
      <c r="C312" s="648"/>
      <c r="D312" s="649"/>
      <c r="E312" s="648"/>
      <c r="F312" s="649"/>
      <c r="G312" s="252"/>
      <c r="H312" s="332"/>
      <c r="I312" s="173">
        <f t="shared" si="69"/>
        <v>0</v>
      </c>
      <c r="J312" s="46"/>
      <c r="K312" s="174"/>
      <c r="L312" s="47"/>
      <c r="M312" s="22">
        <f t="shared" si="70"/>
        <v>0</v>
      </c>
      <c r="N312" s="42" t="str">
        <f t="shared" si="63"/>
        <v xml:space="preserve"> </v>
      </c>
      <c r="O312" s="43">
        <f t="shared" si="71"/>
        <v>0</v>
      </c>
      <c r="P312" s="48"/>
      <c r="Q312" s="48"/>
      <c r="R312" s="48"/>
      <c r="S312" s="172">
        <f t="shared" si="72"/>
        <v>0</v>
      </c>
      <c r="T312" s="183" t="str">
        <f t="shared" si="64"/>
        <v/>
      </c>
      <c r="U312" s="44" t="str">
        <f t="shared" si="73"/>
        <v/>
      </c>
      <c r="V312" s="548"/>
      <c r="W312" s="255"/>
      <c r="X312" s="255"/>
      <c r="Y312" s="255"/>
      <c r="Z312" s="194"/>
      <c r="AB312" s="195">
        <f t="shared" si="65"/>
        <v>0</v>
      </c>
      <c r="AC312" s="26">
        <f t="shared" si="66"/>
        <v>0</v>
      </c>
      <c r="AD312" s="24">
        <f t="shared" si="67"/>
        <v>0</v>
      </c>
      <c r="AE312" s="24">
        <f t="shared" si="68"/>
        <v>0</v>
      </c>
      <c r="AG312" s="195" t="str">
        <f t="shared" si="74"/>
        <v/>
      </c>
      <c r="AH312" s="26" t="str">
        <f t="shared" si="75"/>
        <v/>
      </c>
      <c r="AI312" s="24" t="str">
        <f t="shared" si="76"/>
        <v/>
      </c>
    </row>
    <row r="313" spans="1:35" ht="12.75" customHeight="1" x14ac:dyDescent="0.4">
      <c r="A313" s="219">
        <f t="shared" si="77"/>
        <v>301</v>
      </c>
      <c r="B313" s="46"/>
      <c r="C313" s="648"/>
      <c r="D313" s="649"/>
      <c r="E313" s="648"/>
      <c r="F313" s="649"/>
      <c r="G313" s="252"/>
      <c r="H313" s="332"/>
      <c r="I313" s="173">
        <f t="shared" si="69"/>
        <v>0</v>
      </c>
      <c r="J313" s="46"/>
      <c r="K313" s="174"/>
      <c r="L313" s="47"/>
      <c r="M313" s="22">
        <f t="shared" si="70"/>
        <v>0</v>
      </c>
      <c r="N313" s="42" t="str">
        <f t="shared" si="63"/>
        <v xml:space="preserve"> </v>
      </c>
      <c r="O313" s="43">
        <f t="shared" si="71"/>
        <v>0</v>
      </c>
      <c r="P313" s="48"/>
      <c r="Q313" s="48"/>
      <c r="R313" s="48"/>
      <c r="S313" s="172">
        <f t="shared" si="72"/>
        <v>0</v>
      </c>
      <c r="T313" s="183" t="str">
        <f t="shared" si="64"/>
        <v/>
      </c>
      <c r="U313" s="44" t="str">
        <f t="shared" si="73"/>
        <v/>
      </c>
      <c r="V313" s="548"/>
      <c r="W313" s="255"/>
      <c r="X313" s="255"/>
      <c r="Y313" s="255"/>
      <c r="Z313" s="194"/>
      <c r="AB313" s="195">
        <f t="shared" si="65"/>
        <v>0</v>
      </c>
      <c r="AC313" s="26">
        <f t="shared" si="66"/>
        <v>0</v>
      </c>
      <c r="AD313" s="24">
        <f t="shared" si="67"/>
        <v>0</v>
      </c>
      <c r="AE313" s="24">
        <f t="shared" si="68"/>
        <v>0</v>
      </c>
      <c r="AG313" s="195" t="str">
        <f t="shared" si="74"/>
        <v/>
      </c>
      <c r="AH313" s="26" t="str">
        <f t="shared" si="75"/>
        <v/>
      </c>
      <c r="AI313" s="24" t="str">
        <f t="shared" si="76"/>
        <v/>
      </c>
    </row>
    <row r="314" spans="1:35" ht="12.75" customHeight="1" x14ac:dyDescent="0.4">
      <c r="A314" s="219">
        <f t="shared" si="77"/>
        <v>302</v>
      </c>
      <c r="B314" s="46"/>
      <c r="C314" s="648"/>
      <c r="D314" s="649"/>
      <c r="E314" s="648"/>
      <c r="F314" s="649"/>
      <c r="G314" s="252"/>
      <c r="H314" s="332"/>
      <c r="I314" s="173">
        <f t="shared" si="69"/>
        <v>0</v>
      </c>
      <c r="J314" s="46"/>
      <c r="K314" s="174"/>
      <c r="L314" s="47"/>
      <c r="M314" s="22">
        <f t="shared" si="70"/>
        <v>0</v>
      </c>
      <c r="N314" s="42" t="str">
        <f t="shared" si="63"/>
        <v xml:space="preserve"> </v>
      </c>
      <c r="O314" s="43">
        <f t="shared" si="71"/>
        <v>0</v>
      </c>
      <c r="P314" s="48"/>
      <c r="Q314" s="48"/>
      <c r="R314" s="48"/>
      <c r="S314" s="172">
        <f t="shared" si="72"/>
        <v>0</v>
      </c>
      <c r="T314" s="183" t="str">
        <f t="shared" si="64"/>
        <v/>
      </c>
      <c r="U314" s="44" t="str">
        <f t="shared" si="73"/>
        <v/>
      </c>
      <c r="V314" s="548"/>
      <c r="W314" s="255"/>
      <c r="X314" s="255"/>
      <c r="Y314" s="255"/>
      <c r="Z314" s="194"/>
      <c r="AB314" s="195">
        <f t="shared" si="65"/>
        <v>0</v>
      </c>
      <c r="AC314" s="26">
        <f t="shared" si="66"/>
        <v>0</v>
      </c>
      <c r="AD314" s="24">
        <f t="shared" si="67"/>
        <v>0</v>
      </c>
      <c r="AE314" s="24">
        <f t="shared" si="68"/>
        <v>0</v>
      </c>
      <c r="AG314" s="195" t="str">
        <f t="shared" si="74"/>
        <v/>
      </c>
      <c r="AH314" s="26" t="str">
        <f t="shared" si="75"/>
        <v/>
      </c>
      <c r="AI314" s="24" t="str">
        <f t="shared" si="76"/>
        <v/>
      </c>
    </row>
    <row r="315" spans="1:35" ht="12.75" customHeight="1" x14ac:dyDescent="0.4">
      <c r="A315" s="219">
        <f t="shared" si="77"/>
        <v>303</v>
      </c>
      <c r="B315" s="46"/>
      <c r="C315" s="648"/>
      <c r="D315" s="649"/>
      <c r="E315" s="648"/>
      <c r="F315" s="649"/>
      <c r="G315" s="252"/>
      <c r="H315" s="332"/>
      <c r="I315" s="173">
        <f t="shared" si="69"/>
        <v>0</v>
      </c>
      <c r="J315" s="46"/>
      <c r="K315" s="174"/>
      <c r="L315" s="47"/>
      <c r="M315" s="22">
        <f t="shared" si="70"/>
        <v>0</v>
      </c>
      <c r="N315" s="42" t="str">
        <f t="shared" si="63"/>
        <v xml:space="preserve"> </v>
      </c>
      <c r="O315" s="43">
        <f t="shared" si="71"/>
        <v>0</v>
      </c>
      <c r="P315" s="48"/>
      <c r="Q315" s="48"/>
      <c r="R315" s="48"/>
      <c r="S315" s="172">
        <f t="shared" si="72"/>
        <v>0</v>
      </c>
      <c r="T315" s="183" t="str">
        <f t="shared" si="64"/>
        <v/>
      </c>
      <c r="U315" s="44" t="str">
        <f t="shared" si="73"/>
        <v/>
      </c>
      <c r="V315" s="548"/>
      <c r="W315" s="255"/>
      <c r="X315" s="255"/>
      <c r="Y315" s="255"/>
      <c r="Z315" s="194"/>
      <c r="AB315" s="195">
        <f t="shared" si="65"/>
        <v>0</v>
      </c>
      <c r="AC315" s="26">
        <f t="shared" si="66"/>
        <v>0</v>
      </c>
      <c r="AD315" s="24">
        <f t="shared" si="67"/>
        <v>0</v>
      </c>
      <c r="AE315" s="24">
        <f t="shared" si="68"/>
        <v>0</v>
      </c>
      <c r="AG315" s="195" t="str">
        <f t="shared" si="74"/>
        <v/>
      </c>
      <c r="AH315" s="26" t="str">
        <f t="shared" si="75"/>
        <v/>
      </c>
      <c r="AI315" s="24" t="str">
        <f t="shared" si="76"/>
        <v/>
      </c>
    </row>
    <row r="316" spans="1:35" ht="12.75" customHeight="1" x14ac:dyDescent="0.4">
      <c r="A316" s="219">
        <f t="shared" si="77"/>
        <v>304</v>
      </c>
      <c r="B316" s="46"/>
      <c r="C316" s="648"/>
      <c r="D316" s="649"/>
      <c r="E316" s="648"/>
      <c r="F316" s="649"/>
      <c r="G316" s="252"/>
      <c r="H316" s="332"/>
      <c r="I316" s="173">
        <f t="shared" si="69"/>
        <v>0</v>
      </c>
      <c r="J316" s="46"/>
      <c r="K316" s="174"/>
      <c r="L316" s="47"/>
      <c r="M316" s="22">
        <f t="shared" si="70"/>
        <v>0</v>
      </c>
      <c r="N316" s="42" t="str">
        <f t="shared" si="63"/>
        <v xml:space="preserve"> </v>
      </c>
      <c r="O316" s="43">
        <f t="shared" si="71"/>
        <v>0</v>
      </c>
      <c r="P316" s="48"/>
      <c r="Q316" s="48"/>
      <c r="R316" s="48"/>
      <c r="S316" s="172">
        <f t="shared" si="72"/>
        <v>0</v>
      </c>
      <c r="T316" s="183" t="str">
        <f t="shared" si="64"/>
        <v/>
      </c>
      <c r="U316" s="44" t="str">
        <f t="shared" si="73"/>
        <v/>
      </c>
      <c r="V316" s="548"/>
      <c r="W316" s="255"/>
      <c r="X316" s="255"/>
      <c r="Y316" s="255"/>
      <c r="Z316" s="194"/>
      <c r="AB316" s="195">
        <f t="shared" si="65"/>
        <v>0</v>
      </c>
      <c r="AC316" s="26">
        <f t="shared" si="66"/>
        <v>0</v>
      </c>
      <c r="AD316" s="24">
        <f t="shared" si="67"/>
        <v>0</v>
      </c>
      <c r="AE316" s="24">
        <f t="shared" si="68"/>
        <v>0</v>
      </c>
      <c r="AG316" s="195" t="str">
        <f t="shared" si="74"/>
        <v/>
      </c>
      <c r="AH316" s="26" t="str">
        <f t="shared" si="75"/>
        <v/>
      </c>
      <c r="AI316" s="24" t="str">
        <f t="shared" si="76"/>
        <v/>
      </c>
    </row>
    <row r="317" spans="1:35" ht="12.75" customHeight="1" x14ac:dyDescent="0.4">
      <c r="A317" s="219">
        <f t="shared" si="77"/>
        <v>305</v>
      </c>
      <c r="B317" s="46"/>
      <c r="C317" s="648"/>
      <c r="D317" s="649"/>
      <c r="E317" s="648"/>
      <c r="F317" s="649"/>
      <c r="G317" s="252"/>
      <c r="H317" s="332"/>
      <c r="I317" s="173">
        <f t="shared" si="69"/>
        <v>0</v>
      </c>
      <c r="J317" s="46"/>
      <c r="K317" s="174"/>
      <c r="L317" s="47"/>
      <c r="M317" s="22">
        <f t="shared" si="70"/>
        <v>0</v>
      </c>
      <c r="N317" s="42" t="str">
        <f t="shared" si="63"/>
        <v xml:space="preserve"> </v>
      </c>
      <c r="O317" s="43">
        <f t="shared" si="71"/>
        <v>0</v>
      </c>
      <c r="P317" s="48"/>
      <c r="Q317" s="48"/>
      <c r="R317" s="48"/>
      <c r="S317" s="172">
        <f t="shared" si="72"/>
        <v>0</v>
      </c>
      <c r="T317" s="183" t="str">
        <f t="shared" si="64"/>
        <v/>
      </c>
      <c r="U317" s="44" t="str">
        <f t="shared" si="73"/>
        <v/>
      </c>
      <c r="V317" s="548"/>
      <c r="W317" s="255"/>
      <c r="X317" s="255"/>
      <c r="Y317" s="255"/>
      <c r="Z317" s="194"/>
      <c r="AB317" s="195">
        <f t="shared" si="65"/>
        <v>0</v>
      </c>
      <c r="AC317" s="26">
        <f t="shared" si="66"/>
        <v>0</v>
      </c>
      <c r="AD317" s="24">
        <f t="shared" si="67"/>
        <v>0</v>
      </c>
      <c r="AE317" s="24">
        <f t="shared" si="68"/>
        <v>0</v>
      </c>
      <c r="AG317" s="195" t="str">
        <f t="shared" si="74"/>
        <v/>
      </c>
      <c r="AH317" s="26" t="str">
        <f t="shared" si="75"/>
        <v/>
      </c>
      <c r="AI317" s="24" t="str">
        <f t="shared" si="76"/>
        <v/>
      </c>
    </row>
    <row r="318" spans="1:35" ht="12.75" customHeight="1" x14ac:dyDescent="0.4">
      <c r="A318" s="219">
        <f t="shared" si="77"/>
        <v>306</v>
      </c>
      <c r="B318" s="46"/>
      <c r="C318" s="648"/>
      <c r="D318" s="649"/>
      <c r="E318" s="648"/>
      <c r="F318" s="649"/>
      <c r="G318" s="252"/>
      <c r="H318" s="332"/>
      <c r="I318" s="173">
        <f t="shared" si="69"/>
        <v>0</v>
      </c>
      <c r="J318" s="46"/>
      <c r="K318" s="174"/>
      <c r="L318" s="47"/>
      <c r="M318" s="22">
        <f t="shared" si="70"/>
        <v>0</v>
      </c>
      <c r="N318" s="42" t="str">
        <f t="shared" si="63"/>
        <v xml:space="preserve"> </v>
      </c>
      <c r="O318" s="43">
        <f t="shared" si="71"/>
        <v>0</v>
      </c>
      <c r="P318" s="48"/>
      <c r="Q318" s="48"/>
      <c r="R318" s="48"/>
      <c r="S318" s="172">
        <f t="shared" si="72"/>
        <v>0</v>
      </c>
      <c r="T318" s="183" t="str">
        <f t="shared" si="64"/>
        <v/>
      </c>
      <c r="U318" s="44" t="str">
        <f t="shared" si="73"/>
        <v/>
      </c>
      <c r="V318" s="548"/>
      <c r="W318" s="255"/>
      <c r="X318" s="255"/>
      <c r="Y318" s="255"/>
      <c r="Z318" s="194"/>
      <c r="AB318" s="195">
        <f t="shared" si="65"/>
        <v>0</v>
      </c>
      <c r="AC318" s="26">
        <f t="shared" si="66"/>
        <v>0</v>
      </c>
      <c r="AD318" s="24">
        <f t="shared" si="67"/>
        <v>0</v>
      </c>
      <c r="AE318" s="24">
        <f t="shared" si="68"/>
        <v>0</v>
      </c>
      <c r="AG318" s="195" t="str">
        <f t="shared" si="74"/>
        <v/>
      </c>
      <c r="AH318" s="26" t="str">
        <f t="shared" si="75"/>
        <v/>
      </c>
      <c r="AI318" s="24" t="str">
        <f t="shared" si="76"/>
        <v/>
      </c>
    </row>
    <row r="319" spans="1:35" ht="12.75" customHeight="1" x14ac:dyDescent="0.4">
      <c r="A319" s="219">
        <f t="shared" si="77"/>
        <v>307</v>
      </c>
      <c r="B319" s="46"/>
      <c r="C319" s="648"/>
      <c r="D319" s="649"/>
      <c r="E319" s="648"/>
      <c r="F319" s="649"/>
      <c r="G319" s="252"/>
      <c r="H319" s="332"/>
      <c r="I319" s="173">
        <f t="shared" si="69"/>
        <v>0</v>
      </c>
      <c r="J319" s="46"/>
      <c r="K319" s="174"/>
      <c r="L319" s="47"/>
      <c r="M319" s="22">
        <f t="shared" si="70"/>
        <v>0</v>
      </c>
      <c r="N319" s="42" t="str">
        <f t="shared" si="63"/>
        <v xml:space="preserve"> </v>
      </c>
      <c r="O319" s="43">
        <f t="shared" si="71"/>
        <v>0</v>
      </c>
      <c r="P319" s="48"/>
      <c r="Q319" s="48"/>
      <c r="R319" s="48"/>
      <c r="S319" s="172">
        <f t="shared" si="72"/>
        <v>0</v>
      </c>
      <c r="T319" s="183" t="str">
        <f t="shared" si="64"/>
        <v/>
      </c>
      <c r="U319" s="44" t="str">
        <f t="shared" si="73"/>
        <v/>
      </c>
      <c r="V319" s="548"/>
      <c r="W319" s="255"/>
      <c r="X319" s="255"/>
      <c r="Y319" s="255"/>
      <c r="Z319" s="194"/>
      <c r="AB319" s="195">
        <f t="shared" si="65"/>
        <v>0</v>
      </c>
      <c r="AC319" s="26">
        <f t="shared" si="66"/>
        <v>0</v>
      </c>
      <c r="AD319" s="24">
        <f t="shared" si="67"/>
        <v>0</v>
      </c>
      <c r="AE319" s="24">
        <f t="shared" si="68"/>
        <v>0</v>
      </c>
      <c r="AG319" s="195" t="str">
        <f t="shared" si="74"/>
        <v/>
      </c>
      <c r="AH319" s="26" t="str">
        <f t="shared" si="75"/>
        <v/>
      </c>
      <c r="AI319" s="24" t="str">
        <f t="shared" si="76"/>
        <v/>
      </c>
    </row>
    <row r="320" spans="1:35" ht="12.75" customHeight="1" x14ac:dyDescent="0.4">
      <c r="A320" s="219">
        <f t="shared" si="77"/>
        <v>308</v>
      </c>
      <c r="B320" s="46"/>
      <c r="C320" s="648"/>
      <c r="D320" s="649"/>
      <c r="E320" s="648"/>
      <c r="F320" s="649"/>
      <c r="G320" s="252"/>
      <c r="H320" s="332"/>
      <c r="I320" s="173">
        <f t="shared" si="69"/>
        <v>0</v>
      </c>
      <c r="J320" s="46"/>
      <c r="K320" s="174"/>
      <c r="L320" s="47"/>
      <c r="M320" s="22">
        <f t="shared" si="70"/>
        <v>0</v>
      </c>
      <c r="N320" s="42" t="str">
        <f t="shared" si="63"/>
        <v xml:space="preserve"> </v>
      </c>
      <c r="O320" s="43">
        <f t="shared" si="71"/>
        <v>0</v>
      </c>
      <c r="P320" s="48"/>
      <c r="Q320" s="48"/>
      <c r="R320" s="48"/>
      <c r="S320" s="172">
        <f t="shared" si="72"/>
        <v>0</v>
      </c>
      <c r="T320" s="183" t="str">
        <f t="shared" si="64"/>
        <v/>
      </c>
      <c r="U320" s="44" t="str">
        <f t="shared" si="73"/>
        <v/>
      </c>
      <c r="V320" s="548"/>
      <c r="W320" s="255"/>
      <c r="X320" s="255"/>
      <c r="Y320" s="255"/>
      <c r="Z320" s="194"/>
      <c r="AB320" s="195">
        <f t="shared" si="65"/>
        <v>0</v>
      </c>
      <c r="AC320" s="26">
        <f t="shared" si="66"/>
        <v>0</v>
      </c>
      <c r="AD320" s="24">
        <f t="shared" si="67"/>
        <v>0</v>
      </c>
      <c r="AE320" s="24">
        <f t="shared" si="68"/>
        <v>0</v>
      </c>
      <c r="AG320" s="195" t="str">
        <f t="shared" si="74"/>
        <v/>
      </c>
      <c r="AH320" s="26" t="str">
        <f t="shared" si="75"/>
        <v/>
      </c>
      <c r="AI320" s="24" t="str">
        <f t="shared" si="76"/>
        <v/>
      </c>
    </row>
    <row r="321" spans="1:35" ht="12.75" customHeight="1" x14ac:dyDescent="0.4">
      <c r="A321" s="219">
        <f t="shared" si="77"/>
        <v>309</v>
      </c>
      <c r="B321" s="46"/>
      <c r="C321" s="648"/>
      <c r="D321" s="649"/>
      <c r="E321" s="648"/>
      <c r="F321" s="649"/>
      <c r="G321" s="252"/>
      <c r="H321" s="332"/>
      <c r="I321" s="173">
        <f t="shared" si="69"/>
        <v>0</v>
      </c>
      <c r="J321" s="46"/>
      <c r="K321" s="174"/>
      <c r="L321" s="47"/>
      <c r="M321" s="22">
        <f t="shared" si="70"/>
        <v>0</v>
      </c>
      <c r="N321" s="42" t="str">
        <f t="shared" si="63"/>
        <v xml:space="preserve"> </v>
      </c>
      <c r="O321" s="43">
        <f t="shared" si="71"/>
        <v>0</v>
      </c>
      <c r="P321" s="48"/>
      <c r="Q321" s="48"/>
      <c r="R321" s="48"/>
      <c r="S321" s="172">
        <f t="shared" si="72"/>
        <v>0</v>
      </c>
      <c r="T321" s="183" t="str">
        <f t="shared" si="64"/>
        <v/>
      </c>
      <c r="U321" s="44" t="str">
        <f t="shared" si="73"/>
        <v/>
      </c>
      <c r="V321" s="548"/>
      <c r="W321" s="255"/>
      <c r="X321" s="255"/>
      <c r="Y321" s="255"/>
      <c r="Z321" s="194"/>
      <c r="AB321" s="195">
        <f t="shared" si="65"/>
        <v>0</v>
      </c>
      <c r="AC321" s="26">
        <f t="shared" si="66"/>
        <v>0</v>
      </c>
      <c r="AD321" s="24">
        <f t="shared" si="67"/>
        <v>0</v>
      </c>
      <c r="AE321" s="24">
        <f t="shared" si="68"/>
        <v>0</v>
      </c>
      <c r="AG321" s="195" t="str">
        <f t="shared" si="74"/>
        <v/>
      </c>
      <c r="AH321" s="26" t="str">
        <f t="shared" si="75"/>
        <v/>
      </c>
      <c r="AI321" s="24" t="str">
        <f t="shared" si="76"/>
        <v/>
      </c>
    </row>
    <row r="322" spans="1:35" ht="12.75" customHeight="1" x14ac:dyDescent="0.4">
      <c r="A322" s="219">
        <f t="shared" si="77"/>
        <v>310</v>
      </c>
      <c r="B322" s="46"/>
      <c r="C322" s="648"/>
      <c r="D322" s="649"/>
      <c r="E322" s="648"/>
      <c r="F322" s="649"/>
      <c r="G322" s="252"/>
      <c r="H322" s="332"/>
      <c r="I322" s="173">
        <f t="shared" si="69"/>
        <v>0</v>
      </c>
      <c r="J322" s="46"/>
      <c r="K322" s="174"/>
      <c r="L322" s="47"/>
      <c r="M322" s="22">
        <f t="shared" si="70"/>
        <v>0</v>
      </c>
      <c r="N322" s="42" t="str">
        <f t="shared" si="63"/>
        <v xml:space="preserve"> </v>
      </c>
      <c r="O322" s="43">
        <f t="shared" si="71"/>
        <v>0</v>
      </c>
      <c r="P322" s="48"/>
      <c r="Q322" s="48"/>
      <c r="R322" s="48"/>
      <c r="S322" s="172">
        <f t="shared" si="72"/>
        <v>0</v>
      </c>
      <c r="T322" s="183" t="str">
        <f t="shared" si="64"/>
        <v/>
      </c>
      <c r="U322" s="44" t="str">
        <f t="shared" si="73"/>
        <v/>
      </c>
      <c r="V322" s="548"/>
      <c r="W322" s="255"/>
      <c r="X322" s="255"/>
      <c r="Y322" s="255"/>
      <c r="Z322" s="194"/>
      <c r="AB322" s="195">
        <f t="shared" si="65"/>
        <v>0</v>
      </c>
      <c r="AC322" s="26">
        <f t="shared" si="66"/>
        <v>0</v>
      </c>
      <c r="AD322" s="24">
        <f t="shared" si="67"/>
        <v>0</v>
      </c>
      <c r="AE322" s="24">
        <f t="shared" si="68"/>
        <v>0</v>
      </c>
      <c r="AG322" s="195" t="str">
        <f t="shared" si="74"/>
        <v/>
      </c>
      <c r="AH322" s="26" t="str">
        <f t="shared" si="75"/>
        <v/>
      </c>
      <c r="AI322" s="24" t="str">
        <f t="shared" si="76"/>
        <v/>
      </c>
    </row>
    <row r="323" spans="1:35" ht="12.75" customHeight="1" x14ac:dyDescent="0.4">
      <c r="A323" s="219">
        <f t="shared" si="77"/>
        <v>311</v>
      </c>
      <c r="B323" s="46"/>
      <c r="C323" s="648"/>
      <c r="D323" s="649"/>
      <c r="E323" s="648"/>
      <c r="F323" s="649"/>
      <c r="G323" s="252"/>
      <c r="H323" s="332"/>
      <c r="I323" s="173">
        <f t="shared" si="69"/>
        <v>0</v>
      </c>
      <c r="J323" s="46"/>
      <c r="K323" s="174"/>
      <c r="L323" s="47"/>
      <c r="M323" s="22">
        <f t="shared" si="70"/>
        <v>0</v>
      </c>
      <c r="N323" s="42" t="str">
        <f t="shared" si="63"/>
        <v xml:space="preserve"> </v>
      </c>
      <c r="O323" s="43">
        <f t="shared" si="71"/>
        <v>0</v>
      </c>
      <c r="P323" s="48"/>
      <c r="Q323" s="48"/>
      <c r="R323" s="48"/>
      <c r="S323" s="172">
        <f t="shared" si="72"/>
        <v>0</v>
      </c>
      <c r="T323" s="183" t="str">
        <f t="shared" si="64"/>
        <v/>
      </c>
      <c r="U323" s="44" t="str">
        <f t="shared" si="73"/>
        <v/>
      </c>
      <c r="V323" s="548"/>
      <c r="W323" s="255"/>
      <c r="X323" s="255"/>
      <c r="Y323" s="255"/>
      <c r="Z323" s="194"/>
      <c r="AB323" s="195">
        <f t="shared" si="65"/>
        <v>0</v>
      </c>
      <c r="AC323" s="26">
        <f t="shared" si="66"/>
        <v>0</v>
      </c>
      <c r="AD323" s="24">
        <f t="shared" si="67"/>
        <v>0</v>
      </c>
      <c r="AE323" s="24">
        <f t="shared" si="68"/>
        <v>0</v>
      </c>
      <c r="AG323" s="195" t="str">
        <f t="shared" si="74"/>
        <v/>
      </c>
      <c r="AH323" s="26" t="str">
        <f t="shared" si="75"/>
        <v/>
      </c>
      <c r="AI323" s="24" t="str">
        <f t="shared" si="76"/>
        <v/>
      </c>
    </row>
    <row r="324" spans="1:35" ht="12.75" customHeight="1" x14ac:dyDescent="0.4">
      <c r="A324" s="219">
        <f t="shared" si="77"/>
        <v>312</v>
      </c>
      <c r="B324" s="46"/>
      <c r="C324" s="648"/>
      <c r="D324" s="649"/>
      <c r="E324" s="648"/>
      <c r="F324" s="649"/>
      <c r="G324" s="252"/>
      <c r="H324" s="332"/>
      <c r="I324" s="173">
        <f t="shared" si="69"/>
        <v>0</v>
      </c>
      <c r="J324" s="46"/>
      <c r="K324" s="174"/>
      <c r="L324" s="47"/>
      <c r="M324" s="22">
        <f t="shared" si="70"/>
        <v>0</v>
      </c>
      <c r="N324" s="42" t="str">
        <f t="shared" si="63"/>
        <v xml:space="preserve"> </v>
      </c>
      <c r="O324" s="43">
        <f t="shared" si="71"/>
        <v>0</v>
      </c>
      <c r="P324" s="48"/>
      <c r="Q324" s="48"/>
      <c r="R324" s="48"/>
      <c r="S324" s="172">
        <f t="shared" si="72"/>
        <v>0</v>
      </c>
      <c r="T324" s="183" t="str">
        <f t="shared" si="64"/>
        <v/>
      </c>
      <c r="U324" s="44" t="str">
        <f t="shared" si="73"/>
        <v/>
      </c>
      <c r="V324" s="548"/>
      <c r="W324" s="255"/>
      <c r="X324" s="255"/>
      <c r="Y324" s="255"/>
      <c r="Z324" s="194"/>
      <c r="AB324" s="195">
        <f t="shared" si="65"/>
        <v>0</v>
      </c>
      <c r="AC324" s="26">
        <f t="shared" si="66"/>
        <v>0</v>
      </c>
      <c r="AD324" s="24">
        <f t="shared" si="67"/>
        <v>0</v>
      </c>
      <c r="AE324" s="24">
        <f t="shared" si="68"/>
        <v>0</v>
      </c>
      <c r="AG324" s="195" t="str">
        <f t="shared" si="74"/>
        <v/>
      </c>
      <c r="AH324" s="26" t="str">
        <f t="shared" si="75"/>
        <v/>
      </c>
      <c r="AI324" s="24" t="str">
        <f t="shared" si="76"/>
        <v/>
      </c>
    </row>
    <row r="325" spans="1:35" ht="12.75" customHeight="1" x14ac:dyDescent="0.4">
      <c r="A325" s="219">
        <f t="shared" si="77"/>
        <v>313</v>
      </c>
      <c r="B325" s="46"/>
      <c r="C325" s="648"/>
      <c r="D325" s="649"/>
      <c r="E325" s="648"/>
      <c r="F325" s="649"/>
      <c r="G325" s="252"/>
      <c r="H325" s="332"/>
      <c r="I325" s="173">
        <f t="shared" si="69"/>
        <v>0</v>
      </c>
      <c r="J325" s="46"/>
      <c r="K325" s="174"/>
      <c r="L325" s="47"/>
      <c r="M325" s="22">
        <f t="shared" si="70"/>
        <v>0</v>
      </c>
      <c r="N325" s="42" t="str">
        <f t="shared" si="63"/>
        <v xml:space="preserve"> </v>
      </c>
      <c r="O325" s="43">
        <f t="shared" si="71"/>
        <v>0</v>
      </c>
      <c r="P325" s="48"/>
      <c r="Q325" s="48"/>
      <c r="R325" s="48"/>
      <c r="S325" s="172">
        <f t="shared" si="72"/>
        <v>0</v>
      </c>
      <c r="T325" s="183" t="str">
        <f t="shared" si="64"/>
        <v/>
      </c>
      <c r="U325" s="44" t="str">
        <f t="shared" si="73"/>
        <v/>
      </c>
      <c r="V325" s="548"/>
      <c r="W325" s="255"/>
      <c r="X325" s="255"/>
      <c r="Y325" s="255"/>
      <c r="Z325" s="194"/>
      <c r="AB325" s="195">
        <f t="shared" si="65"/>
        <v>0</v>
      </c>
      <c r="AC325" s="26">
        <f t="shared" si="66"/>
        <v>0</v>
      </c>
      <c r="AD325" s="24">
        <f t="shared" si="67"/>
        <v>0</v>
      </c>
      <c r="AE325" s="24">
        <f t="shared" si="68"/>
        <v>0</v>
      </c>
      <c r="AG325" s="195" t="str">
        <f t="shared" si="74"/>
        <v/>
      </c>
      <c r="AH325" s="26" t="str">
        <f t="shared" si="75"/>
        <v/>
      </c>
      <c r="AI325" s="24" t="str">
        <f t="shared" si="76"/>
        <v/>
      </c>
    </row>
    <row r="326" spans="1:35" ht="12.75" customHeight="1" x14ac:dyDescent="0.4">
      <c r="A326" s="219">
        <f t="shared" si="77"/>
        <v>314</v>
      </c>
      <c r="B326" s="46"/>
      <c r="C326" s="648"/>
      <c r="D326" s="649"/>
      <c r="E326" s="648"/>
      <c r="F326" s="649"/>
      <c r="G326" s="252"/>
      <c r="H326" s="332"/>
      <c r="I326" s="173">
        <f t="shared" si="69"/>
        <v>0</v>
      </c>
      <c r="J326" s="46"/>
      <c r="K326" s="174"/>
      <c r="L326" s="47"/>
      <c r="M326" s="22">
        <f t="shared" si="70"/>
        <v>0</v>
      </c>
      <c r="N326" s="42" t="str">
        <f t="shared" si="63"/>
        <v xml:space="preserve"> </v>
      </c>
      <c r="O326" s="43">
        <f t="shared" si="71"/>
        <v>0</v>
      </c>
      <c r="P326" s="48"/>
      <c r="Q326" s="48"/>
      <c r="R326" s="48"/>
      <c r="S326" s="172">
        <f t="shared" si="72"/>
        <v>0</v>
      </c>
      <c r="T326" s="183" t="str">
        <f t="shared" si="64"/>
        <v/>
      </c>
      <c r="U326" s="44" t="str">
        <f t="shared" si="73"/>
        <v/>
      </c>
      <c r="V326" s="548"/>
      <c r="W326" s="255"/>
      <c r="X326" s="255"/>
      <c r="Y326" s="255"/>
      <c r="Z326" s="194"/>
      <c r="AB326" s="195">
        <f t="shared" si="65"/>
        <v>0</v>
      </c>
      <c r="AC326" s="26">
        <f t="shared" si="66"/>
        <v>0</v>
      </c>
      <c r="AD326" s="24">
        <f t="shared" si="67"/>
        <v>0</v>
      </c>
      <c r="AE326" s="24">
        <f t="shared" si="68"/>
        <v>0</v>
      </c>
      <c r="AG326" s="195" t="str">
        <f t="shared" si="74"/>
        <v/>
      </c>
      <c r="AH326" s="26" t="str">
        <f t="shared" si="75"/>
        <v/>
      </c>
      <c r="AI326" s="24" t="str">
        <f t="shared" si="76"/>
        <v/>
      </c>
    </row>
    <row r="327" spans="1:35" ht="12.75" customHeight="1" x14ac:dyDescent="0.4">
      <c r="A327" s="219">
        <f t="shared" si="77"/>
        <v>315</v>
      </c>
      <c r="B327" s="46"/>
      <c r="C327" s="648"/>
      <c r="D327" s="649"/>
      <c r="E327" s="648"/>
      <c r="F327" s="649"/>
      <c r="G327" s="252"/>
      <c r="H327" s="332"/>
      <c r="I327" s="173">
        <f t="shared" si="69"/>
        <v>0</v>
      </c>
      <c r="J327" s="46"/>
      <c r="K327" s="174"/>
      <c r="L327" s="47"/>
      <c r="M327" s="22">
        <f t="shared" si="70"/>
        <v>0</v>
      </c>
      <c r="N327" s="42" t="str">
        <f t="shared" si="63"/>
        <v xml:space="preserve"> </v>
      </c>
      <c r="O327" s="43">
        <f t="shared" si="71"/>
        <v>0</v>
      </c>
      <c r="P327" s="48"/>
      <c r="Q327" s="48"/>
      <c r="R327" s="48"/>
      <c r="S327" s="172">
        <f t="shared" si="72"/>
        <v>0</v>
      </c>
      <c r="T327" s="183" t="str">
        <f t="shared" si="64"/>
        <v/>
      </c>
      <c r="U327" s="44" t="str">
        <f t="shared" si="73"/>
        <v/>
      </c>
      <c r="V327" s="548"/>
      <c r="W327" s="255"/>
      <c r="X327" s="255"/>
      <c r="Y327" s="255"/>
      <c r="Z327" s="194"/>
      <c r="AB327" s="195">
        <f t="shared" si="65"/>
        <v>0</v>
      </c>
      <c r="AC327" s="26">
        <f t="shared" si="66"/>
        <v>0</v>
      </c>
      <c r="AD327" s="24">
        <f t="shared" si="67"/>
        <v>0</v>
      </c>
      <c r="AE327" s="24">
        <f t="shared" si="68"/>
        <v>0</v>
      </c>
      <c r="AG327" s="195" t="str">
        <f t="shared" si="74"/>
        <v/>
      </c>
      <c r="AH327" s="26" t="str">
        <f t="shared" si="75"/>
        <v/>
      </c>
      <c r="AI327" s="24" t="str">
        <f t="shared" si="76"/>
        <v/>
      </c>
    </row>
    <row r="328" spans="1:35" ht="12.75" customHeight="1" x14ac:dyDescent="0.4">
      <c r="A328" s="219">
        <f t="shared" si="77"/>
        <v>316</v>
      </c>
      <c r="B328" s="46"/>
      <c r="C328" s="648"/>
      <c r="D328" s="649"/>
      <c r="E328" s="648"/>
      <c r="F328" s="649"/>
      <c r="G328" s="252"/>
      <c r="H328" s="332"/>
      <c r="I328" s="173">
        <f t="shared" si="69"/>
        <v>0</v>
      </c>
      <c r="J328" s="46"/>
      <c r="K328" s="174"/>
      <c r="L328" s="47"/>
      <c r="M328" s="22">
        <f t="shared" si="70"/>
        <v>0</v>
      </c>
      <c r="N328" s="42" t="str">
        <f t="shared" si="63"/>
        <v xml:space="preserve"> </v>
      </c>
      <c r="O328" s="43">
        <f t="shared" si="71"/>
        <v>0</v>
      </c>
      <c r="P328" s="48"/>
      <c r="Q328" s="48"/>
      <c r="R328" s="48"/>
      <c r="S328" s="172">
        <f t="shared" si="72"/>
        <v>0</v>
      </c>
      <c r="T328" s="183" t="str">
        <f t="shared" si="64"/>
        <v/>
      </c>
      <c r="U328" s="44" t="str">
        <f t="shared" si="73"/>
        <v/>
      </c>
      <c r="V328" s="548"/>
      <c r="W328" s="255"/>
      <c r="X328" s="255"/>
      <c r="Y328" s="255"/>
      <c r="Z328" s="194"/>
      <c r="AB328" s="195">
        <f t="shared" si="65"/>
        <v>0</v>
      </c>
      <c r="AC328" s="26">
        <f t="shared" si="66"/>
        <v>0</v>
      </c>
      <c r="AD328" s="24">
        <f t="shared" si="67"/>
        <v>0</v>
      </c>
      <c r="AE328" s="24">
        <f t="shared" si="68"/>
        <v>0</v>
      </c>
      <c r="AG328" s="195" t="str">
        <f t="shared" si="74"/>
        <v/>
      </c>
      <c r="AH328" s="26" t="str">
        <f t="shared" si="75"/>
        <v/>
      </c>
      <c r="AI328" s="24" t="str">
        <f t="shared" si="76"/>
        <v/>
      </c>
    </row>
    <row r="329" spans="1:35" ht="12.75" customHeight="1" x14ac:dyDescent="0.4">
      <c r="A329" s="219">
        <f t="shared" si="77"/>
        <v>317</v>
      </c>
      <c r="B329" s="46"/>
      <c r="C329" s="648"/>
      <c r="D329" s="649"/>
      <c r="E329" s="648"/>
      <c r="F329" s="649"/>
      <c r="G329" s="252"/>
      <c r="H329" s="332"/>
      <c r="I329" s="173">
        <f t="shared" si="69"/>
        <v>0</v>
      </c>
      <c r="J329" s="46"/>
      <c r="K329" s="174"/>
      <c r="L329" s="47"/>
      <c r="M329" s="22">
        <f t="shared" si="70"/>
        <v>0</v>
      </c>
      <c r="N329" s="42" t="str">
        <f t="shared" si="63"/>
        <v xml:space="preserve"> </v>
      </c>
      <c r="O329" s="43">
        <f t="shared" si="71"/>
        <v>0</v>
      </c>
      <c r="P329" s="48"/>
      <c r="Q329" s="48"/>
      <c r="R329" s="48"/>
      <c r="S329" s="172">
        <f t="shared" si="72"/>
        <v>0</v>
      </c>
      <c r="T329" s="183" t="str">
        <f t="shared" si="64"/>
        <v/>
      </c>
      <c r="U329" s="44" t="str">
        <f t="shared" si="73"/>
        <v/>
      </c>
      <c r="V329" s="548"/>
      <c r="W329" s="255"/>
      <c r="X329" s="255"/>
      <c r="Y329" s="255"/>
      <c r="Z329" s="194"/>
      <c r="AB329" s="195">
        <f t="shared" si="65"/>
        <v>0</v>
      </c>
      <c r="AC329" s="26">
        <f t="shared" si="66"/>
        <v>0</v>
      </c>
      <c r="AD329" s="24">
        <f t="shared" si="67"/>
        <v>0</v>
      </c>
      <c r="AE329" s="24">
        <f t="shared" si="68"/>
        <v>0</v>
      </c>
      <c r="AG329" s="195" t="str">
        <f t="shared" si="74"/>
        <v/>
      </c>
      <c r="AH329" s="26" t="str">
        <f t="shared" si="75"/>
        <v/>
      </c>
      <c r="AI329" s="24" t="str">
        <f t="shared" si="76"/>
        <v/>
      </c>
    </row>
    <row r="330" spans="1:35" ht="12.75" customHeight="1" x14ac:dyDescent="0.4">
      <c r="A330" s="219">
        <f t="shared" si="77"/>
        <v>318</v>
      </c>
      <c r="B330" s="46"/>
      <c r="C330" s="648"/>
      <c r="D330" s="649"/>
      <c r="E330" s="648"/>
      <c r="F330" s="649"/>
      <c r="G330" s="252"/>
      <c r="H330" s="332"/>
      <c r="I330" s="173">
        <f t="shared" si="69"/>
        <v>0</v>
      </c>
      <c r="J330" s="46"/>
      <c r="K330" s="174"/>
      <c r="L330" s="47"/>
      <c r="M330" s="22">
        <f t="shared" si="70"/>
        <v>0</v>
      </c>
      <c r="N330" s="42" t="str">
        <f t="shared" si="63"/>
        <v xml:space="preserve"> </v>
      </c>
      <c r="O330" s="43">
        <f t="shared" si="71"/>
        <v>0</v>
      </c>
      <c r="P330" s="48"/>
      <c r="Q330" s="48"/>
      <c r="R330" s="48"/>
      <c r="S330" s="172">
        <f t="shared" si="72"/>
        <v>0</v>
      </c>
      <c r="T330" s="183" t="str">
        <f t="shared" si="64"/>
        <v/>
      </c>
      <c r="U330" s="44" t="str">
        <f t="shared" si="73"/>
        <v/>
      </c>
      <c r="V330" s="548"/>
      <c r="W330" s="255"/>
      <c r="X330" s="255"/>
      <c r="Y330" s="255"/>
      <c r="Z330" s="194"/>
      <c r="AB330" s="195">
        <f t="shared" si="65"/>
        <v>0</v>
      </c>
      <c r="AC330" s="26">
        <f t="shared" si="66"/>
        <v>0</v>
      </c>
      <c r="AD330" s="24">
        <f t="shared" si="67"/>
        <v>0</v>
      </c>
      <c r="AE330" s="24">
        <f t="shared" si="68"/>
        <v>0</v>
      </c>
      <c r="AG330" s="195" t="str">
        <f t="shared" si="74"/>
        <v/>
      </c>
      <c r="AH330" s="26" t="str">
        <f t="shared" si="75"/>
        <v/>
      </c>
      <c r="AI330" s="24" t="str">
        <f t="shared" si="76"/>
        <v/>
      </c>
    </row>
    <row r="331" spans="1:35" ht="12.75" customHeight="1" x14ac:dyDescent="0.4">
      <c r="A331" s="219">
        <f t="shared" si="77"/>
        <v>319</v>
      </c>
      <c r="B331" s="46"/>
      <c r="C331" s="648"/>
      <c r="D331" s="649"/>
      <c r="E331" s="648"/>
      <c r="F331" s="649"/>
      <c r="G331" s="252"/>
      <c r="H331" s="332"/>
      <c r="I331" s="173">
        <f t="shared" si="69"/>
        <v>0</v>
      </c>
      <c r="J331" s="46"/>
      <c r="K331" s="174"/>
      <c r="L331" s="47"/>
      <c r="M331" s="22">
        <f t="shared" si="70"/>
        <v>0</v>
      </c>
      <c r="N331" s="42" t="str">
        <f t="shared" si="63"/>
        <v xml:space="preserve"> </v>
      </c>
      <c r="O331" s="43">
        <f t="shared" si="71"/>
        <v>0</v>
      </c>
      <c r="P331" s="48"/>
      <c r="Q331" s="48"/>
      <c r="R331" s="48"/>
      <c r="S331" s="172">
        <f t="shared" si="72"/>
        <v>0</v>
      </c>
      <c r="T331" s="183" t="str">
        <f t="shared" si="64"/>
        <v/>
      </c>
      <c r="U331" s="44" t="str">
        <f t="shared" si="73"/>
        <v/>
      </c>
      <c r="V331" s="548"/>
      <c r="W331" s="255"/>
      <c r="X331" s="255"/>
      <c r="Y331" s="255"/>
      <c r="Z331" s="194"/>
      <c r="AB331" s="195">
        <f t="shared" si="65"/>
        <v>0</v>
      </c>
      <c r="AC331" s="26">
        <f t="shared" si="66"/>
        <v>0</v>
      </c>
      <c r="AD331" s="24">
        <f t="shared" si="67"/>
        <v>0</v>
      </c>
      <c r="AE331" s="24">
        <f t="shared" si="68"/>
        <v>0</v>
      </c>
      <c r="AG331" s="195" t="str">
        <f t="shared" si="74"/>
        <v/>
      </c>
      <c r="AH331" s="26" t="str">
        <f t="shared" si="75"/>
        <v/>
      </c>
      <c r="AI331" s="24" t="str">
        <f t="shared" si="76"/>
        <v/>
      </c>
    </row>
    <row r="332" spans="1:35" ht="12.75" customHeight="1" x14ac:dyDescent="0.4">
      <c r="A332" s="219">
        <f t="shared" si="77"/>
        <v>320</v>
      </c>
      <c r="B332" s="46"/>
      <c r="C332" s="648"/>
      <c r="D332" s="649"/>
      <c r="E332" s="648"/>
      <c r="F332" s="649"/>
      <c r="G332" s="252"/>
      <c r="H332" s="332"/>
      <c r="I332" s="173">
        <f t="shared" si="69"/>
        <v>0</v>
      </c>
      <c r="J332" s="46"/>
      <c r="K332" s="174"/>
      <c r="L332" s="47"/>
      <c r="M332" s="22">
        <f t="shared" si="70"/>
        <v>0</v>
      </c>
      <c r="N332" s="42" t="str">
        <f t="shared" si="63"/>
        <v xml:space="preserve"> </v>
      </c>
      <c r="O332" s="43">
        <f t="shared" si="71"/>
        <v>0</v>
      </c>
      <c r="P332" s="48"/>
      <c r="Q332" s="48"/>
      <c r="R332" s="48"/>
      <c r="S332" s="172">
        <f t="shared" si="72"/>
        <v>0</v>
      </c>
      <c r="T332" s="183" t="str">
        <f t="shared" si="64"/>
        <v/>
      </c>
      <c r="U332" s="44" t="str">
        <f t="shared" si="73"/>
        <v/>
      </c>
      <c r="V332" s="548"/>
      <c r="W332" s="255"/>
      <c r="X332" s="255"/>
      <c r="Y332" s="255"/>
      <c r="Z332" s="194"/>
      <c r="AB332" s="195">
        <f t="shared" si="65"/>
        <v>0</v>
      </c>
      <c r="AC332" s="26">
        <f t="shared" si="66"/>
        <v>0</v>
      </c>
      <c r="AD332" s="24">
        <f t="shared" si="67"/>
        <v>0</v>
      </c>
      <c r="AE332" s="24">
        <f t="shared" si="68"/>
        <v>0</v>
      </c>
      <c r="AG332" s="195" t="str">
        <f t="shared" si="74"/>
        <v/>
      </c>
      <c r="AH332" s="26" t="str">
        <f t="shared" si="75"/>
        <v/>
      </c>
      <c r="AI332" s="24" t="str">
        <f t="shared" si="76"/>
        <v/>
      </c>
    </row>
    <row r="333" spans="1:35" ht="12.75" customHeight="1" x14ac:dyDescent="0.4">
      <c r="A333" s="219">
        <f t="shared" si="77"/>
        <v>321</v>
      </c>
      <c r="B333" s="46"/>
      <c r="C333" s="648"/>
      <c r="D333" s="649"/>
      <c r="E333" s="648"/>
      <c r="F333" s="649"/>
      <c r="G333" s="252"/>
      <c r="H333" s="332"/>
      <c r="I333" s="173">
        <f t="shared" si="69"/>
        <v>0</v>
      </c>
      <c r="J333" s="46"/>
      <c r="K333" s="174"/>
      <c r="L333" s="47"/>
      <c r="M333" s="22">
        <f t="shared" si="70"/>
        <v>0</v>
      </c>
      <c r="N333" s="42" t="str">
        <f t="shared" ref="N333:N396" si="78">IF(K333&lt;=0.5,IF(M333&gt;0.5,"Fail"," "),IF(K333&lt;=0.8,IF(M333&gt;0.8,"Fail"," ")," "))</f>
        <v xml:space="preserve"> </v>
      </c>
      <c r="O333" s="43">
        <f t="shared" si="71"/>
        <v>0</v>
      </c>
      <c r="P333" s="48"/>
      <c r="Q333" s="48"/>
      <c r="R333" s="48"/>
      <c r="S333" s="172">
        <f t="shared" si="72"/>
        <v>0</v>
      </c>
      <c r="T333" s="183" t="str">
        <f t="shared" ref="T333:T396" si="79">IF(J333&gt;0,IF(S333*12&gt;L333,"Fail",""),"")</f>
        <v/>
      </c>
      <c r="U333" s="44" t="str">
        <f t="shared" si="73"/>
        <v/>
      </c>
      <c r="V333" s="548"/>
      <c r="W333" s="255"/>
      <c r="X333" s="255"/>
      <c r="Y333" s="255"/>
      <c r="Z333" s="194"/>
      <c r="AB333" s="195">
        <f t="shared" ref="AB333:AB396" si="80">IF(I333=1.5,$M$8,IF(I333=2.5,$N$8,IF(I333=3.5,$O$8,IF(I333=4.5,$P$8,IF(I333=5.5,$Q$8,IF(I333=6.5,$R$8,IF(I333=7.5,$S$8,IF(I333=8.5,$T$8,0))))))))</f>
        <v>0</v>
      </c>
      <c r="AC333" s="26">
        <f t="shared" ref="AC333:AC396" si="81">IF(I333=1,$M$7,IF(I333=2,$N$7,IF(I333=3,$O$7,IF(I333=4,$P$7,IF(I333=5,$Q$7,IF(I333=6,$R$7,IF(I333=7,$S$7,IF(I333=8,$T$7,AB333))))))))</f>
        <v>0</v>
      </c>
      <c r="AD333" s="24">
        <f t="shared" ref="AD333:AD396" si="82">IF(J333=1,$M$7,IF(J333=2,$N$7,IF(J333=3,$O$7,IF(J333=4,$P$7,IF(J333=5,$Q$7,IF(J333=6,$R$7,IF(J333=7,$S$7,IF(J333=8,$T$7,0))))))))</f>
        <v>0</v>
      </c>
      <c r="AE333" s="24">
        <f t="shared" ref="AE333:AE396" si="83">(K333*AC333)</f>
        <v>0</v>
      </c>
      <c r="AG333" s="195" t="str">
        <f t="shared" si="74"/>
        <v/>
      </c>
      <c r="AH333" s="26" t="str">
        <f t="shared" si="75"/>
        <v/>
      </c>
      <c r="AI333" s="24" t="str">
        <f t="shared" si="76"/>
        <v/>
      </c>
    </row>
    <row r="334" spans="1:35" ht="12.75" customHeight="1" x14ac:dyDescent="0.4">
      <c r="A334" s="219">
        <f t="shared" si="77"/>
        <v>322</v>
      </c>
      <c r="B334" s="46"/>
      <c r="C334" s="648"/>
      <c r="D334" s="649"/>
      <c r="E334" s="648"/>
      <c r="F334" s="649"/>
      <c r="G334" s="252"/>
      <c r="H334" s="332"/>
      <c r="I334" s="173">
        <f t="shared" ref="I334:I397" si="84">IF(C334&lt;&gt;"",IF(H334&lt;1,1,(H334*1.5)),0)</f>
        <v>0</v>
      </c>
      <c r="J334" s="46"/>
      <c r="K334" s="174"/>
      <c r="L334" s="47"/>
      <c r="M334" s="22">
        <f t="shared" ref="M334:M397" si="85">IF(OR(C334="VACANT",K334=0),0,(L334/AD334))</f>
        <v>0</v>
      </c>
      <c r="N334" s="42" t="str">
        <f t="shared" si="78"/>
        <v xml:space="preserve"> </v>
      </c>
      <c r="O334" s="43">
        <f t="shared" ref="O334:O397" si="86">+AE334/12*0.3</f>
        <v>0</v>
      </c>
      <c r="P334" s="48"/>
      <c r="Q334" s="48"/>
      <c r="R334" s="48"/>
      <c r="S334" s="172">
        <f t="shared" ref="S334:S397" si="87">P334-Q334-R334</f>
        <v>0</v>
      </c>
      <c r="T334" s="183" t="str">
        <f t="shared" si="79"/>
        <v/>
      </c>
      <c r="U334" s="44" t="str">
        <f t="shared" ref="U334:U397" si="88">IF(C334="Vacant","",IF(S334&gt;=0,IF(S334&gt;O334,"Fail",""),""))</f>
        <v/>
      </c>
      <c r="V334" s="548"/>
      <c r="W334" s="255"/>
      <c r="X334" s="255"/>
      <c r="Y334" s="255"/>
      <c r="Z334" s="194"/>
      <c r="AB334" s="195">
        <f t="shared" si="80"/>
        <v>0</v>
      </c>
      <c r="AC334" s="26">
        <f t="shared" si="81"/>
        <v>0</v>
      </c>
      <c r="AD334" s="24">
        <f t="shared" si="82"/>
        <v>0</v>
      </c>
      <c r="AE334" s="24">
        <f t="shared" si="83"/>
        <v>0</v>
      </c>
      <c r="AG334" s="195" t="str">
        <f t="shared" ref="AG334:AG397" si="89">IF(R334&gt;=1,1,"")</f>
        <v/>
      </c>
      <c r="AH334" s="26" t="str">
        <f t="shared" ref="AH334:AH397" si="90">IF(AG334=1,H334,"")</f>
        <v/>
      </c>
      <c r="AI334" s="24" t="str">
        <f t="shared" ref="AI334:AI397" si="91">IF(AG334=1,P334,"")</f>
        <v/>
      </c>
    </row>
    <row r="335" spans="1:35" ht="12.75" customHeight="1" x14ac:dyDescent="0.4">
      <c r="A335" s="219">
        <f t="shared" ref="A335:A398" si="92">A334+1</f>
        <v>323</v>
      </c>
      <c r="B335" s="46"/>
      <c r="C335" s="648"/>
      <c r="D335" s="649"/>
      <c r="E335" s="648"/>
      <c r="F335" s="649"/>
      <c r="G335" s="252"/>
      <c r="H335" s="332"/>
      <c r="I335" s="173">
        <f t="shared" si="84"/>
        <v>0</v>
      </c>
      <c r="J335" s="46"/>
      <c r="K335" s="174"/>
      <c r="L335" s="47"/>
      <c r="M335" s="22">
        <f t="shared" si="85"/>
        <v>0</v>
      </c>
      <c r="N335" s="42" t="str">
        <f t="shared" si="78"/>
        <v xml:space="preserve"> </v>
      </c>
      <c r="O335" s="43">
        <f t="shared" si="86"/>
        <v>0</v>
      </c>
      <c r="P335" s="48"/>
      <c r="Q335" s="48"/>
      <c r="R335" s="48"/>
      <c r="S335" s="172">
        <f t="shared" si="87"/>
        <v>0</v>
      </c>
      <c r="T335" s="183" t="str">
        <f t="shared" si="79"/>
        <v/>
      </c>
      <c r="U335" s="44" t="str">
        <f t="shared" si="88"/>
        <v/>
      </c>
      <c r="V335" s="548"/>
      <c r="W335" s="255"/>
      <c r="X335" s="255"/>
      <c r="Y335" s="255"/>
      <c r="Z335" s="194"/>
      <c r="AB335" s="195">
        <f t="shared" si="80"/>
        <v>0</v>
      </c>
      <c r="AC335" s="26">
        <f t="shared" si="81"/>
        <v>0</v>
      </c>
      <c r="AD335" s="24">
        <f t="shared" si="82"/>
        <v>0</v>
      </c>
      <c r="AE335" s="24">
        <f t="shared" si="83"/>
        <v>0</v>
      </c>
      <c r="AG335" s="195" t="str">
        <f t="shared" si="89"/>
        <v/>
      </c>
      <c r="AH335" s="26" t="str">
        <f t="shared" si="90"/>
        <v/>
      </c>
      <c r="AI335" s="24" t="str">
        <f t="shared" si="91"/>
        <v/>
      </c>
    </row>
    <row r="336" spans="1:35" ht="12.75" customHeight="1" x14ac:dyDescent="0.4">
      <c r="A336" s="219">
        <f t="shared" si="92"/>
        <v>324</v>
      </c>
      <c r="B336" s="46"/>
      <c r="C336" s="648"/>
      <c r="D336" s="649"/>
      <c r="E336" s="648"/>
      <c r="F336" s="649"/>
      <c r="G336" s="252"/>
      <c r="H336" s="332"/>
      <c r="I336" s="173">
        <f t="shared" si="84"/>
        <v>0</v>
      </c>
      <c r="J336" s="46"/>
      <c r="K336" s="174"/>
      <c r="L336" s="47"/>
      <c r="M336" s="22">
        <f t="shared" si="85"/>
        <v>0</v>
      </c>
      <c r="N336" s="42" t="str">
        <f t="shared" si="78"/>
        <v xml:space="preserve"> </v>
      </c>
      <c r="O336" s="43">
        <f t="shared" si="86"/>
        <v>0</v>
      </c>
      <c r="P336" s="48"/>
      <c r="Q336" s="48"/>
      <c r="R336" s="48"/>
      <c r="S336" s="172">
        <f t="shared" si="87"/>
        <v>0</v>
      </c>
      <c r="T336" s="183" t="str">
        <f t="shared" si="79"/>
        <v/>
      </c>
      <c r="U336" s="44" t="str">
        <f t="shared" si="88"/>
        <v/>
      </c>
      <c r="V336" s="548"/>
      <c r="W336" s="255"/>
      <c r="X336" s="255"/>
      <c r="Y336" s="255"/>
      <c r="Z336" s="194"/>
      <c r="AB336" s="195">
        <f t="shared" si="80"/>
        <v>0</v>
      </c>
      <c r="AC336" s="26">
        <f t="shared" si="81"/>
        <v>0</v>
      </c>
      <c r="AD336" s="24">
        <f t="shared" si="82"/>
        <v>0</v>
      </c>
      <c r="AE336" s="24">
        <f t="shared" si="83"/>
        <v>0</v>
      </c>
      <c r="AG336" s="195" t="str">
        <f t="shared" si="89"/>
        <v/>
      </c>
      <c r="AH336" s="26" t="str">
        <f t="shared" si="90"/>
        <v/>
      </c>
      <c r="AI336" s="24" t="str">
        <f t="shared" si="91"/>
        <v/>
      </c>
    </row>
    <row r="337" spans="1:35" ht="12.75" customHeight="1" x14ac:dyDescent="0.4">
      <c r="A337" s="219">
        <f t="shared" si="92"/>
        <v>325</v>
      </c>
      <c r="B337" s="46"/>
      <c r="C337" s="648"/>
      <c r="D337" s="649"/>
      <c r="E337" s="648"/>
      <c r="F337" s="649"/>
      <c r="G337" s="252"/>
      <c r="H337" s="332"/>
      <c r="I337" s="173">
        <f t="shared" si="84"/>
        <v>0</v>
      </c>
      <c r="J337" s="46"/>
      <c r="K337" s="174"/>
      <c r="L337" s="47"/>
      <c r="M337" s="22">
        <f t="shared" si="85"/>
        <v>0</v>
      </c>
      <c r="N337" s="42" t="str">
        <f t="shared" si="78"/>
        <v xml:space="preserve"> </v>
      </c>
      <c r="O337" s="43">
        <f t="shared" si="86"/>
        <v>0</v>
      </c>
      <c r="P337" s="48"/>
      <c r="Q337" s="48"/>
      <c r="R337" s="48"/>
      <c r="S337" s="172">
        <f t="shared" si="87"/>
        <v>0</v>
      </c>
      <c r="T337" s="183" t="str">
        <f t="shared" si="79"/>
        <v/>
      </c>
      <c r="U337" s="44" t="str">
        <f t="shared" si="88"/>
        <v/>
      </c>
      <c r="V337" s="548"/>
      <c r="W337" s="255"/>
      <c r="X337" s="255"/>
      <c r="Y337" s="255"/>
      <c r="Z337" s="194"/>
      <c r="AB337" s="195">
        <f t="shared" si="80"/>
        <v>0</v>
      </c>
      <c r="AC337" s="26">
        <f t="shared" si="81"/>
        <v>0</v>
      </c>
      <c r="AD337" s="24">
        <f t="shared" si="82"/>
        <v>0</v>
      </c>
      <c r="AE337" s="24">
        <f t="shared" si="83"/>
        <v>0</v>
      </c>
      <c r="AG337" s="195" t="str">
        <f t="shared" si="89"/>
        <v/>
      </c>
      <c r="AH337" s="26" t="str">
        <f t="shared" si="90"/>
        <v/>
      </c>
      <c r="AI337" s="24" t="str">
        <f t="shared" si="91"/>
        <v/>
      </c>
    </row>
    <row r="338" spans="1:35" ht="12.75" customHeight="1" x14ac:dyDescent="0.4">
      <c r="A338" s="219">
        <f t="shared" si="92"/>
        <v>326</v>
      </c>
      <c r="B338" s="46"/>
      <c r="C338" s="648"/>
      <c r="D338" s="649"/>
      <c r="E338" s="648"/>
      <c r="F338" s="649"/>
      <c r="G338" s="252"/>
      <c r="H338" s="332"/>
      <c r="I338" s="173">
        <f t="shared" si="84"/>
        <v>0</v>
      </c>
      <c r="J338" s="46"/>
      <c r="K338" s="174"/>
      <c r="L338" s="47"/>
      <c r="M338" s="22">
        <f t="shared" si="85"/>
        <v>0</v>
      </c>
      <c r="N338" s="42" t="str">
        <f t="shared" si="78"/>
        <v xml:space="preserve"> </v>
      </c>
      <c r="O338" s="43">
        <f t="shared" si="86"/>
        <v>0</v>
      </c>
      <c r="P338" s="48"/>
      <c r="Q338" s="48"/>
      <c r="R338" s="48"/>
      <c r="S338" s="172">
        <f t="shared" si="87"/>
        <v>0</v>
      </c>
      <c r="T338" s="183" t="str">
        <f t="shared" si="79"/>
        <v/>
      </c>
      <c r="U338" s="44" t="str">
        <f t="shared" si="88"/>
        <v/>
      </c>
      <c r="V338" s="548"/>
      <c r="W338" s="255"/>
      <c r="X338" s="255"/>
      <c r="Y338" s="255"/>
      <c r="Z338" s="194"/>
      <c r="AB338" s="195">
        <f t="shared" si="80"/>
        <v>0</v>
      </c>
      <c r="AC338" s="26">
        <f t="shared" si="81"/>
        <v>0</v>
      </c>
      <c r="AD338" s="24">
        <f t="shared" si="82"/>
        <v>0</v>
      </c>
      <c r="AE338" s="24">
        <f t="shared" si="83"/>
        <v>0</v>
      </c>
      <c r="AG338" s="195" t="str">
        <f t="shared" si="89"/>
        <v/>
      </c>
      <c r="AH338" s="26" t="str">
        <f t="shared" si="90"/>
        <v/>
      </c>
      <c r="AI338" s="24" t="str">
        <f t="shared" si="91"/>
        <v/>
      </c>
    </row>
    <row r="339" spans="1:35" ht="12.75" customHeight="1" x14ac:dyDescent="0.4">
      <c r="A339" s="219">
        <f t="shared" si="92"/>
        <v>327</v>
      </c>
      <c r="B339" s="46"/>
      <c r="C339" s="648"/>
      <c r="D339" s="649"/>
      <c r="E339" s="648"/>
      <c r="F339" s="649"/>
      <c r="G339" s="252"/>
      <c r="H339" s="332"/>
      <c r="I339" s="173">
        <f t="shared" si="84"/>
        <v>0</v>
      </c>
      <c r="J339" s="46"/>
      <c r="K339" s="174"/>
      <c r="L339" s="47"/>
      <c r="M339" s="22">
        <f t="shared" si="85"/>
        <v>0</v>
      </c>
      <c r="N339" s="42" t="str">
        <f t="shared" si="78"/>
        <v xml:space="preserve"> </v>
      </c>
      <c r="O339" s="43">
        <f t="shared" si="86"/>
        <v>0</v>
      </c>
      <c r="P339" s="48"/>
      <c r="Q339" s="48"/>
      <c r="R339" s="48"/>
      <c r="S339" s="172">
        <f t="shared" si="87"/>
        <v>0</v>
      </c>
      <c r="T339" s="183" t="str">
        <f t="shared" si="79"/>
        <v/>
      </c>
      <c r="U339" s="44" t="str">
        <f t="shared" si="88"/>
        <v/>
      </c>
      <c r="V339" s="548"/>
      <c r="W339" s="255"/>
      <c r="X339" s="255"/>
      <c r="Y339" s="255"/>
      <c r="Z339" s="194"/>
      <c r="AB339" s="195">
        <f t="shared" si="80"/>
        <v>0</v>
      </c>
      <c r="AC339" s="26">
        <f t="shared" si="81"/>
        <v>0</v>
      </c>
      <c r="AD339" s="24">
        <f t="shared" si="82"/>
        <v>0</v>
      </c>
      <c r="AE339" s="24">
        <f t="shared" si="83"/>
        <v>0</v>
      </c>
      <c r="AG339" s="195" t="str">
        <f t="shared" si="89"/>
        <v/>
      </c>
      <c r="AH339" s="26" t="str">
        <f t="shared" si="90"/>
        <v/>
      </c>
      <c r="AI339" s="24" t="str">
        <f t="shared" si="91"/>
        <v/>
      </c>
    </row>
    <row r="340" spans="1:35" ht="12.75" customHeight="1" x14ac:dyDescent="0.4">
      <c r="A340" s="219">
        <f t="shared" si="92"/>
        <v>328</v>
      </c>
      <c r="B340" s="46"/>
      <c r="C340" s="648"/>
      <c r="D340" s="649"/>
      <c r="E340" s="648"/>
      <c r="F340" s="649"/>
      <c r="G340" s="252"/>
      <c r="H340" s="332"/>
      <c r="I340" s="173">
        <f t="shared" si="84"/>
        <v>0</v>
      </c>
      <c r="J340" s="46"/>
      <c r="K340" s="174"/>
      <c r="L340" s="47"/>
      <c r="M340" s="22">
        <f t="shared" si="85"/>
        <v>0</v>
      </c>
      <c r="N340" s="42" t="str">
        <f t="shared" si="78"/>
        <v xml:space="preserve"> </v>
      </c>
      <c r="O340" s="43">
        <f t="shared" si="86"/>
        <v>0</v>
      </c>
      <c r="P340" s="48"/>
      <c r="Q340" s="48"/>
      <c r="R340" s="48"/>
      <c r="S340" s="172">
        <f t="shared" si="87"/>
        <v>0</v>
      </c>
      <c r="T340" s="183" t="str">
        <f t="shared" si="79"/>
        <v/>
      </c>
      <c r="U340" s="44" t="str">
        <f t="shared" si="88"/>
        <v/>
      </c>
      <c r="V340" s="548"/>
      <c r="W340" s="255"/>
      <c r="X340" s="255"/>
      <c r="Y340" s="255"/>
      <c r="Z340" s="194"/>
      <c r="AB340" s="195">
        <f t="shared" si="80"/>
        <v>0</v>
      </c>
      <c r="AC340" s="26">
        <f t="shared" si="81"/>
        <v>0</v>
      </c>
      <c r="AD340" s="24">
        <f t="shared" si="82"/>
        <v>0</v>
      </c>
      <c r="AE340" s="24">
        <f t="shared" si="83"/>
        <v>0</v>
      </c>
      <c r="AG340" s="195" t="str">
        <f t="shared" si="89"/>
        <v/>
      </c>
      <c r="AH340" s="26" t="str">
        <f t="shared" si="90"/>
        <v/>
      </c>
      <c r="AI340" s="24" t="str">
        <f t="shared" si="91"/>
        <v/>
      </c>
    </row>
    <row r="341" spans="1:35" ht="12.75" customHeight="1" x14ac:dyDescent="0.4">
      <c r="A341" s="219">
        <f t="shared" si="92"/>
        <v>329</v>
      </c>
      <c r="B341" s="46"/>
      <c r="C341" s="648"/>
      <c r="D341" s="649"/>
      <c r="E341" s="648"/>
      <c r="F341" s="649"/>
      <c r="G341" s="252"/>
      <c r="H341" s="332"/>
      <c r="I341" s="173">
        <f t="shared" si="84"/>
        <v>0</v>
      </c>
      <c r="J341" s="46"/>
      <c r="K341" s="174"/>
      <c r="L341" s="47"/>
      <c r="M341" s="22">
        <f t="shared" si="85"/>
        <v>0</v>
      </c>
      <c r="N341" s="42" t="str">
        <f t="shared" si="78"/>
        <v xml:space="preserve"> </v>
      </c>
      <c r="O341" s="43">
        <f t="shared" si="86"/>
        <v>0</v>
      </c>
      <c r="P341" s="48"/>
      <c r="Q341" s="48"/>
      <c r="R341" s="48"/>
      <c r="S341" s="172">
        <f t="shared" si="87"/>
        <v>0</v>
      </c>
      <c r="T341" s="183" t="str">
        <f t="shared" si="79"/>
        <v/>
      </c>
      <c r="U341" s="44" t="str">
        <f t="shared" si="88"/>
        <v/>
      </c>
      <c r="V341" s="548"/>
      <c r="W341" s="255"/>
      <c r="X341" s="255"/>
      <c r="Y341" s="255"/>
      <c r="Z341" s="194"/>
      <c r="AB341" s="195">
        <f t="shared" si="80"/>
        <v>0</v>
      </c>
      <c r="AC341" s="26">
        <f t="shared" si="81"/>
        <v>0</v>
      </c>
      <c r="AD341" s="24">
        <f t="shared" si="82"/>
        <v>0</v>
      </c>
      <c r="AE341" s="24">
        <f t="shared" si="83"/>
        <v>0</v>
      </c>
      <c r="AG341" s="195" t="str">
        <f t="shared" si="89"/>
        <v/>
      </c>
      <c r="AH341" s="26" t="str">
        <f t="shared" si="90"/>
        <v/>
      </c>
      <c r="AI341" s="24" t="str">
        <f t="shared" si="91"/>
        <v/>
      </c>
    </row>
    <row r="342" spans="1:35" ht="12.75" customHeight="1" x14ac:dyDescent="0.4">
      <c r="A342" s="219">
        <f t="shared" si="92"/>
        <v>330</v>
      </c>
      <c r="B342" s="46"/>
      <c r="C342" s="648"/>
      <c r="D342" s="649"/>
      <c r="E342" s="648"/>
      <c r="F342" s="649"/>
      <c r="G342" s="252"/>
      <c r="H342" s="332"/>
      <c r="I342" s="173">
        <f t="shared" si="84"/>
        <v>0</v>
      </c>
      <c r="J342" s="46"/>
      <c r="K342" s="174"/>
      <c r="L342" s="47"/>
      <c r="M342" s="22">
        <f t="shared" si="85"/>
        <v>0</v>
      </c>
      <c r="N342" s="42" t="str">
        <f t="shared" si="78"/>
        <v xml:space="preserve"> </v>
      </c>
      <c r="O342" s="43">
        <f t="shared" si="86"/>
        <v>0</v>
      </c>
      <c r="P342" s="48"/>
      <c r="Q342" s="48"/>
      <c r="R342" s="48"/>
      <c r="S342" s="172">
        <f t="shared" si="87"/>
        <v>0</v>
      </c>
      <c r="T342" s="183" t="str">
        <f t="shared" si="79"/>
        <v/>
      </c>
      <c r="U342" s="44" t="str">
        <f t="shared" si="88"/>
        <v/>
      </c>
      <c r="V342" s="548"/>
      <c r="W342" s="255"/>
      <c r="X342" s="255"/>
      <c r="Y342" s="255"/>
      <c r="Z342" s="194"/>
      <c r="AB342" s="195">
        <f t="shared" si="80"/>
        <v>0</v>
      </c>
      <c r="AC342" s="26">
        <f t="shared" si="81"/>
        <v>0</v>
      </c>
      <c r="AD342" s="24">
        <f t="shared" si="82"/>
        <v>0</v>
      </c>
      <c r="AE342" s="24">
        <f t="shared" si="83"/>
        <v>0</v>
      </c>
      <c r="AG342" s="195" t="str">
        <f t="shared" si="89"/>
        <v/>
      </c>
      <c r="AH342" s="26" t="str">
        <f t="shared" si="90"/>
        <v/>
      </c>
      <c r="AI342" s="24" t="str">
        <f t="shared" si="91"/>
        <v/>
      </c>
    </row>
    <row r="343" spans="1:35" ht="12.75" customHeight="1" x14ac:dyDescent="0.4">
      <c r="A343" s="219">
        <f t="shared" si="92"/>
        <v>331</v>
      </c>
      <c r="B343" s="46"/>
      <c r="C343" s="648"/>
      <c r="D343" s="649"/>
      <c r="E343" s="648"/>
      <c r="F343" s="649"/>
      <c r="G343" s="252"/>
      <c r="H343" s="332"/>
      <c r="I343" s="173">
        <f t="shared" si="84"/>
        <v>0</v>
      </c>
      <c r="J343" s="46"/>
      <c r="K343" s="174"/>
      <c r="L343" s="47"/>
      <c r="M343" s="22">
        <f t="shared" si="85"/>
        <v>0</v>
      </c>
      <c r="N343" s="42" t="str">
        <f t="shared" si="78"/>
        <v xml:space="preserve"> </v>
      </c>
      <c r="O343" s="43">
        <f t="shared" si="86"/>
        <v>0</v>
      </c>
      <c r="P343" s="48"/>
      <c r="Q343" s="48"/>
      <c r="R343" s="48"/>
      <c r="S343" s="172">
        <f t="shared" si="87"/>
        <v>0</v>
      </c>
      <c r="T343" s="183" t="str">
        <f t="shared" si="79"/>
        <v/>
      </c>
      <c r="U343" s="44" t="str">
        <f t="shared" si="88"/>
        <v/>
      </c>
      <c r="V343" s="548"/>
      <c r="W343" s="255"/>
      <c r="X343" s="255"/>
      <c r="Y343" s="255"/>
      <c r="Z343" s="194"/>
      <c r="AB343" s="195">
        <f t="shared" si="80"/>
        <v>0</v>
      </c>
      <c r="AC343" s="26">
        <f t="shared" si="81"/>
        <v>0</v>
      </c>
      <c r="AD343" s="24">
        <f t="shared" si="82"/>
        <v>0</v>
      </c>
      <c r="AE343" s="24">
        <f t="shared" si="83"/>
        <v>0</v>
      </c>
      <c r="AG343" s="195" t="str">
        <f t="shared" si="89"/>
        <v/>
      </c>
      <c r="AH343" s="26" t="str">
        <f t="shared" si="90"/>
        <v/>
      </c>
      <c r="AI343" s="24" t="str">
        <f t="shared" si="91"/>
        <v/>
      </c>
    </row>
    <row r="344" spans="1:35" ht="12.75" customHeight="1" x14ac:dyDescent="0.4">
      <c r="A344" s="219">
        <f t="shared" si="92"/>
        <v>332</v>
      </c>
      <c r="B344" s="46"/>
      <c r="C344" s="648"/>
      <c r="D344" s="649"/>
      <c r="E344" s="648"/>
      <c r="F344" s="649"/>
      <c r="G344" s="252"/>
      <c r="H344" s="332"/>
      <c r="I344" s="173">
        <f t="shared" si="84"/>
        <v>0</v>
      </c>
      <c r="J344" s="46"/>
      <c r="K344" s="174"/>
      <c r="L344" s="47"/>
      <c r="M344" s="22">
        <f t="shared" si="85"/>
        <v>0</v>
      </c>
      <c r="N344" s="42" t="str">
        <f t="shared" si="78"/>
        <v xml:space="preserve"> </v>
      </c>
      <c r="O344" s="43">
        <f t="shared" si="86"/>
        <v>0</v>
      </c>
      <c r="P344" s="48"/>
      <c r="Q344" s="48"/>
      <c r="R344" s="48"/>
      <c r="S344" s="172">
        <f t="shared" si="87"/>
        <v>0</v>
      </c>
      <c r="T344" s="183" t="str">
        <f t="shared" si="79"/>
        <v/>
      </c>
      <c r="U344" s="44" t="str">
        <f t="shared" si="88"/>
        <v/>
      </c>
      <c r="V344" s="548"/>
      <c r="W344" s="255"/>
      <c r="X344" s="255"/>
      <c r="Y344" s="255"/>
      <c r="Z344" s="194"/>
      <c r="AB344" s="195">
        <f t="shared" si="80"/>
        <v>0</v>
      </c>
      <c r="AC344" s="26">
        <f t="shared" si="81"/>
        <v>0</v>
      </c>
      <c r="AD344" s="24">
        <f t="shared" si="82"/>
        <v>0</v>
      </c>
      <c r="AE344" s="24">
        <f t="shared" si="83"/>
        <v>0</v>
      </c>
      <c r="AG344" s="195" t="str">
        <f t="shared" si="89"/>
        <v/>
      </c>
      <c r="AH344" s="26" t="str">
        <f t="shared" si="90"/>
        <v/>
      </c>
      <c r="AI344" s="24" t="str">
        <f t="shared" si="91"/>
        <v/>
      </c>
    </row>
    <row r="345" spans="1:35" ht="12.75" customHeight="1" x14ac:dyDescent="0.4">
      <c r="A345" s="219">
        <f t="shared" si="92"/>
        <v>333</v>
      </c>
      <c r="B345" s="46"/>
      <c r="C345" s="648"/>
      <c r="D345" s="649"/>
      <c r="E345" s="648"/>
      <c r="F345" s="649"/>
      <c r="G345" s="252"/>
      <c r="H345" s="332"/>
      <c r="I345" s="173">
        <f t="shared" si="84"/>
        <v>0</v>
      </c>
      <c r="J345" s="46"/>
      <c r="K345" s="174"/>
      <c r="L345" s="47"/>
      <c r="M345" s="22">
        <f t="shared" si="85"/>
        <v>0</v>
      </c>
      <c r="N345" s="42" t="str">
        <f t="shared" si="78"/>
        <v xml:space="preserve"> </v>
      </c>
      <c r="O345" s="43">
        <f t="shared" si="86"/>
        <v>0</v>
      </c>
      <c r="P345" s="48"/>
      <c r="Q345" s="48"/>
      <c r="R345" s="48"/>
      <c r="S345" s="172">
        <f t="shared" si="87"/>
        <v>0</v>
      </c>
      <c r="T345" s="183" t="str">
        <f t="shared" si="79"/>
        <v/>
      </c>
      <c r="U345" s="44" t="str">
        <f t="shared" si="88"/>
        <v/>
      </c>
      <c r="V345" s="548"/>
      <c r="W345" s="255"/>
      <c r="X345" s="255"/>
      <c r="Y345" s="255"/>
      <c r="Z345" s="194"/>
      <c r="AB345" s="195">
        <f t="shared" si="80"/>
        <v>0</v>
      </c>
      <c r="AC345" s="26">
        <f t="shared" si="81"/>
        <v>0</v>
      </c>
      <c r="AD345" s="24">
        <f t="shared" si="82"/>
        <v>0</v>
      </c>
      <c r="AE345" s="24">
        <f t="shared" si="83"/>
        <v>0</v>
      </c>
      <c r="AG345" s="195" t="str">
        <f t="shared" si="89"/>
        <v/>
      </c>
      <c r="AH345" s="26" t="str">
        <f t="shared" si="90"/>
        <v/>
      </c>
      <c r="AI345" s="24" t="str">
        <f t="shared" si="91"/>
        <v/>
      </c>
    </row>
    <row r="346" spans="1:35" ht="12.75" customHeight="1" x14ac:dyDescent="0.4">
      <c r="A346" s="219">
        <f t="shared" si="92"/>
        <v>334</v>
      </c>
      <c r="B346" s="46"/>
      <c r="C346" s="648"/>
      <c r="D346" s="649"/>
      <c r="E346" s="648"/>
      <c r="F346" s="649"/>
      <c r="G346" s="252"/>
      <c r="H346" s="332"/>
      <c r="I346" s="173">
        <f t="shared" si="84"/>
        <v>0</v>
      </c>
      <c r="J346" s="46"/>
      <c r="K346" s="174"/>
      <c r="L346" s="47"/>
      <c r="M346" s="22">
        <f t="shared" si="85"/>
        <v>0</v>
      </c>
      <c r="N346" s="42" t="str">
        <f t="shared" si="78"/>
        <v xml:space="preserve"> </v>
      </c>
      <c r="O346" s="43">
        <f t="shared" si="86"/>
        <v>0</v>
      </c>
      <c r="P346" s="48"/>
      <c r="Q346" s="48"/>
      <c r="R346" s="48"/>
      <c r="S346" s="172">
        <f t="shared" si="87"/>
        <v>0</v>
      </c>
      <c r="T346" s="183" t="str">
        <f t="shared" si="79"/>
        <v/>
      </c>
      <c r="U346" s="44" t="str">
        <f t="shared" si="88"/>
        <v/>
      </c>
      <c r="V346" s="548"/>
      <c r="W346" s="255"/>
      <c r="X346" s="255"/>
      <c r="Y346" s="255"/>
      <c r="Z346" s="194"/>
      <c r="AB346" s="195">
        <f t="shared" si="80"/>
        <v>0</v>
      </c>
      <c r="AC346" s="26">
        <f t="shared" si="81"/>
        <v>0</v>
      </c>
      <c r="AD346" s="24">
        <f t="shared" si="82"/>
        <v>0</v>
      </c>
      <c r="AE346" s="24">
        <f t="shared" si="83"/>
        <v>0</v>
      </c>
      <c r="AG346" s="195" t="str">
        <f t="shared" si="89"/>
        <v/>
      </c>
      <c r="AH346" s="26" t="str">
        <f t="shared" si="90"/>
        <v/>
      </c>
      <c r="AI346" s="24" t="str">
        <f t="shared" si="91"/>
        <v/>
      </c>
    </row>
    <row r="347" spans="1:35" ht="12.75" customHeight="1" x14ac:dyDescent="0.4">
      <c r="A347" s="219">
        <f t="shared" si="92"/>
        <v>335</v>
      </c>
      <c r="B347" s="46"/>
      <c r="C347" s="648"/>
      <c r="D347" s="649"/>
      <c r="E347" s="648"/>
      <c r="F347" s="649"/>
      <c r="G347" s="252"/>
      <c r="H347" s="332"/>
      <c r="I347" s="173">
        <f t="shared" si="84"/>
        <v>0</v>
      </c>
      <c r="J347" s="46"/>
      <c r="K347" s="174"/>
      <c r="L347" s="47"/>
      <c r="M347" s="22">
        <f t="shared" si="85"/>
        <v>0</v>
      </c>
      <c r="N347" s="42" t="str">
        <f t="shared" si="78"/>
        <v xml:space="preserve"> </v>
      </c>
      <c r="O347" s="43">
        <f t="shared" si="86"/>
        <v>0</v>
      </c>
      <c r="P347" s="48"/>
      <c r="Q347" s="48"/>
      <c r="R347" s="48"/>
      <c r="S347" s="172">
        <f t="shared" si="87"/>
        <v>0</v>
      </c>
      <c r="T347" s="183" t="str">
        <f t="shared" si="79"/>
        <v/>
      </c>
      <c r="U347" s="44" t="str">
        <f t="shared" si="88"/>
        <v/>
      </c>
      <c r="V347" s="548"/>
      <c r="W347" s="255"/>
      <c r="X347" s="255"/>
      <c r="Y347" s="255"/>
      <c r="Z347" s="194"/>
      <c r="AB347" s="195">
        <f t="shared" si="80"/>
        <v>0</v>
      </c>
      <c r="AC347" s="26">
        <f t="shared" si="81"/>
        <v>0</v>
      </c>
      <c r="AD347" s="24">
        <f t="shared" si="82"/>
        <v>0</v>
      </c>
      <c r="AE347" s="24">
        <f t="shared" si="83"/>
        <v>0</v>
      </c>
      <c r="AG347" s="195" t="str">
        <f t="shared" si="89"/>
        <v/>
      </c>
      <c r="AH347" s="26" t="str">
        <f t="shared" si="90"/>
        <v/>
      </c>
      <c r="AI347" s="24" t="str">
        <f t="shared" si="91"/>
        <v/>
      </c>
    </row>
    <row r="348" spans="1:35" ht="12.75" customHeight="1" x14ac:dyDescent="0.4">
      <c r="A348" s="219">
        <f t="shared" si="92"/>
        <v>336</v>
      </c>
      <c r="B348" s="46"/>
      <c r="C348" s="648"/>
      <c r="D348" s="649"/>
      <c r="E348" s="648"/>
      <c r="F348" s="649"/>
      <c r="G348" s="252"/>
      <c r="H348" s="332"/>
      <c r="I348" s="173">
        <f t="shared" si="84"/>
        <v>0</v>
      </c>
      <c r="J348" s="46"/>
      <c r="K348" s="174"/>
      <c r="L348" s="47"/>
      <c r="M348" s="22">
        <f t="shared" si="85"/>
        <v>0</v>
      </c>
      <c r="N348" s="42" t="str">
        <f t="shared" si="78"/>
        <v xml:space="preserve"> </v>
      </c>
      <c r="O348" s="43">
        <f t="shared" si="86"/>
        <v>0</v>
      </c>
      <c r="P348" s="48"/>
      <c r="Q348" s="48"/>
      <c r="R348" s="48"/>
      <c r="S348" s="172">
        <f t="shared" si="87"/>
        <v>0</v>
      </c>
      <c r="T348" s="183" t="str">
        <f t="shared" si="79"/>
        <v/>
      </c>
      <c r="U348" s="44" t="str">
        <f t="shared" si="88"/>
        <v/>
      </c>
      <c r="V348" s="548"/>
      <c r="W348" s="255"/>
      <c r="X348" s="255"/>
      <c r="Y348" s="255"/>
      <c r="Z348" s="194"/>
      <c r="AB348" s="195">
        <f t="shared" si="80"/>
        <v>0</v>
      </c>
      <c r="AC348" s="26">
        <f t="shared" si="81"/>
        <v>0</v>
      </c>
      <c r="AD348" s="24">
        <f t="shared" si="82"/>
        <v>0</v>
      </c>
      <c r="AE348" s="24">
        <f t="shared" si="83"/>
        <v>0</v>
      </c>
      <c r="AG348" s="195" t="str">
        <f t="shared" si="89"/>
        <v/>
      </c>
      <c r="AH348" s="26" t="str">
        <f t="shared" si="90"/>
        <v/>
      </c>
      <c r="AI348" s="24" t="str">
        <f t="shared" si="91"/>
        <v/>
      </c>
    </row>
    <row r="349" spans="1:35" ht="12.75" customHeight="1" x14ac:dyDescent="0.4">
      <c r="A349" s="219">
        <f t="shared" si="92"/>
        <v>337</v>
      </c>
      <c r="B349" s="46"/>
      <c r="C349" s="648"/>
      <c r="D349" s="649"/>
      <c r="E349" s="648"/>
      <c r="F349" s="649"/>
      <c r="G349" s="252"/>
      <c r="H349" s="332"/>
      <c r="I349" s="173">
        <f t="shared" si="84"/>
        <v>0</v>
      </c>
      <c r="J349" s="46"/>
      <c r="K349" s="174"/>
      <c r="L349" s="47"/>
      <c r="M349" s="22">
        <f t="shared" si="85"/>
        <v>0</v>
      </c>
      <c r="N349" s="42" t="str">
        <f t="shared" si="78"/>
        <v xml:space="preserve"> </v>
      </c>
      <c r="O349" s="43">
        <f t="shared" si="86"/>
        <v>0</v>
      </c>
      <c r="P349" s="48"/>
      <c r="Q349" s="48"/>
      <c r="R349" s="48"/>
      <c r="S349" s="172">
        <f t="shared" si="87"/>
        <v>0</v>
      </c>
      <c r="T349" s="183" t="str">
        <f t="shared" si="79"/>
        <v/>
      </c>
      <c r="U349" s="44" t="str">
        <f t="shared" si="88"/>
        <v/>
      </c>
      <c r="V349" s="548"/>
      <c r="W349" s="255"/>
      <c r="X349" s="255"/>
      <c r="Y349" s="255"/>
      <c r="Z349" s="194"/>
      <c r="AB349" s="195">
        <f t="shared" si="80"/>
        <v>0</v>
      </c>
      <c r="AC349" s="26">
        <f t="shared" si="81"/>
        <v>0</v>
      </c>
      <c r="AD349" s="24">
        <f t="shared" si="82"/>
        <v>0</v>
      </c>
      <c r="AE349" s="24">
        <f t="shared" si="83"/>
        <v>0</v>
      </c>
      <c r="AG349" s="195" t="str">
        <f t="shared" si="89"/>
        <v/>
      </c>
      <c r="AH349" s="26" t="str">
        <f t="shared" si="90"/>
        <v/>
      </c>
      <c r="AI349" s="24" t="str">
        <f t="shared" si="91"/>
        <v/>
      </c>
    </row>
    <row r="350" spans="1:35" ht="12.75" customHeight="1" x14ac:dyDescent="0.4">
      <c r="A350" s="219">
        <f t="shared" si="92"/>
        <v>338</v>
      </c>
      <c r="B350" s="46"/>
      <c r="C350" s="648"/>
      <c r="D350" s="649"/>
      <c r="E350" s="648"/>
      <c r="F350" s="649"/>
      <c r="G350" s="252"/>
      <c r="H350" s="332"/>
      <c r="I350" s="173">
        <f t="shared" si="84"/>
        <v>0</v>
      </c>
      <c r="J350" s="46"/>
      <c r="K350" s="174"/>
      <c r="L350" s="47"/>
      <c r="M350" s="22">
        <f t="shared" si="85"/>
        <v>0</v>
      </c>
      <c r="N350" s="42" t="str">
        <f t="shared" si="78"/>
        <v xml:space="preserve"> </v>
      </c>
      <c r="O350" s="43">
        <f t="shared" si="86"/>
        <v>0</v>
      </c>
      <c r="P350" s="48"/>
      <c r="Q350" s="48"/>
      <c r="R350" s="48"/>
      <c r="S350" s="172">
        <f t="shared" si="87"/>
        <v>0</v>
      </c>
      <c r="T350" s="183" t="str">
        <f t="shared" si="79"/>
        <v/>
      </c>
      <c r="U350" s="44" t="str">
        <f t="shared" si="88"/>
        <v/>
      </c>
      <c r="V350" s="548"/>
      <c r="W350" s="255"/>
      <c r="X350" s="255"/>
      <c r="Y350" s="255"/>
      <c r="Z350" s="194"/>
      <c r="AB350" s="195">
        <f t="shared" si="80"/>
        <v>0</v>
      </c>
      <c r="AC350" s="26">
        <f t="shared" si="81"/>
        <v>0</v>
      </c>
      <c r="AD350" s="24">
        <f t="shared" si="82"/>
        <v>0</v>
      </c>
      <c r="AE350" s="24">
        <f t="shared" si="83"/>
        <v>0</v>
      </c>
      <c r="AG350" s="195" t="str">
        <f t="shared" si="89"/>
        <v/>
      </c>
      <c r="AH350" s="26" t="str">
        <f t="shared" si="90"/>
        <v/>
      </c>
      <c r="AI350" s="24" t="str">
        <f t="shared" si="91"/>
        <v/>
      </c>
    </row>
    <row r="351" spans="1:35" ht="12.75" customHeight="1" x14ac:dyDescent="0.4">
      <c r="A351" s="219">
        <f t="shared" si="92"/>
        <v>339</v>
      </c>
      <c r="B351" s="46"/>
      <c r="C351" s="648"/>
      <c r="D351" s="649"/>
      <c r="E351" s="648"/>
      <c r="F351" s="649"/>
      <c r="G351" s="252"/>
      <c r="H351" s="332"/>
      <c r="I351" s="173">
        <f t="shared" si="84"/>
        <v>0</v>
      </c>
      <c r="J351" s="46"/>
      <c r="K351" s="174"/>
      <c r="L351" s="47"/>
      <c r="M351" s="22">
        <f t="shared" si="85"/>
        <v>0</v>
      </c>
      <c r="N351" s="42" t="str">
        <f t="shared" si="78"/>
        <v xml:space="preserve"> </v>
      </c>
      <c r="O351" s="43">
        <f t="shared" si="86"/>
        <v>0</v>
      </c>
      <c r="P351" s="48"/>
      <c r="Q351" s="48"/>
      <c r="R351" s="48"/>
      <c r="S351" s="172">
        <f t="shared" si="87"/>
        <v>0</v>
      </c>
      <c r="T351" s="183" t="str">
        <f t="shared" si="79"/>
        <v/>
      </c>
      <c r="U351" s="44" t="str">
        <f t="shared" si="88"/>
        <v/>
      </c>
      <c r="V351" s="548"/>
      <c r="W351" s="255"/>
      <c r="X351" s="255"/>
      <c r="Y351" s="255"/>
      <c r="Z351" s="194"/>
      <c r="AB351" s="195">
        <f t="shared" si="80"/>
        <v>0</v>
      </c>
      <c r="AC351" s="26">
        <f t="shared" si="81"/>
        <v>0</v>
      </c>
      <c r="AD351" s="24">
        <f t="shared" si="82"/>
        <v>0</v>
      </c>
      <c r="AE351" s="24">
        <f t="shared" si="83"/>
        <v>0</v>
      </c>
      <c r="AG351" s="195" t="str">
        <f t="shared" si="89"/>
        <v/>
      </c>
      <c r="AH351" s="26" t="str">
        <f t="shared" si="90"/>
        <v/>
      </c>
      <c r="AI351" s="24" t="str">
        <f t="shared" si="91"/>
        <v/>
      </c>
    </row>
    <row r="352" spans="1:35" ht="12.75" customHeight="1" x14ac:dyDescent="0.4">
      <c r="A352" s="219">
        <f t="shared" si="92"/>
        <v>340</v>
      </c>
      <c r="B352" s="46"/>
      <c r="C352" s="648"/>
      <c r="D352" s="649"/>
      <c r="E352" s="648"/>
      <c r="F352" s="649"/>
      <c r="G352" s="252"/>
      <c r="H352" s="332"/>
      <c r="I352" s="173">
        <f t="shared" si="84"/>
        <v>0</v>
      </c>
      <c r="J352" s="46"/>
      <c r="K352" s="174"/>
      <c r="L352" s="47"/>
      <c r="M352" s="22">
        <f t="shared" si="85"/>
        <v>0</v>
      </c>
      <c r="N352" s="42" t="str">
        <f t="shared" si="78"/>
        <v xml:space="preserve"> </v>
      </c>
      <c r="O352" s="43">
        <f t="shared" si="86"/>
        <v>0</v>
      </c>
      <c r="P352" s="48"/>
      <c r="Q352" s="48"/>
      <c r="R352" s="48"/>
      <c r="S352" s="172">
        <f t="shared" si="87"/>
        <v>0</v>
      </c>
      <c r="T352" s="183" t="str">
        <f t="shared" si="79"/>
        <v/>
      </c>
      <c r="U352" s="44" t="str">
        <f t="shared" si="88"/>
        <v/>
      </c>
      <c r="V352" s="548"/>
      <c r="W352" s="255"/>
      <c r="X352" s="255"/>
      <c r="Y352" s="255"/>
      <c r="Z352" s="194"/>
      <c r="AB352" s="195">
        <f t="shared" si="80"/>
        <v>0</v>
      </c>
      <c r="AC352" s="26">
        <f t="shared" si="81"/>
        <v>0</v>
      </c>
      <c r="AD352" s="24">
        <f t="shared" si="82"/>
        <v>0</v>
      </c>
      <c r="AE352" s="24">
        <f t="shared" si="83"/>
        <v>0</v>
      </c>
      <c r="AG352" s="195" t="str">
        <f t="shared" si="89"/>
        <v/>
      </c>
      <c r="AH352" s="26" t="str">
        <f t="shared" si="90"/>
        <v/>
      </c>
      <c r="AI352" s="24" t="str">
        <f t="shared" si="91"/>
        <v/>
      </c>
    </row>
    <row r="353" spans="1:35" ht="12.75" customHeight="1" x14ac:dyDescent="0.4">
      <c r="A353" s="219">
        <f t="shared" si="92"/>
        <v>341</v>
      </c>
      <c r="B353" s="46"/>
      <c r="C353" s="648"/>
      <c r="D353" s="649"/>
      <c r="E353" s="648"/>
      <c r="F353" s="649"/>
      <c r="G353" s="252"/>
      <c r="H353" s="332"/>
      <c r="I353" s="173">
        <f t="shared" si="84"/>
        <v>0</v>
      </c>
      <c r="J353" s="46"/>
      <c r="K353" s="174"/>
      <c r="L353" s="47"/>
      <c r="M353" s="22">
        <f t="shared" si="85"/>
        <v>0</v>
      </c>
      <c r="N353" s="42" t="str">
        <f t="shared" si="78"/>
        <v xml:space="preserve"> </v>
      </c>
      <c r="O353" s="43">
        <f t="shared" si="86"/>
        <v>0</v>
      </c>
      <c r="P353" s="48"/>
      <c r="Q353" s="48"/>
      <c r="R353" s="48"/>
      <c r="S353" s="172">
        <f t="shared" si="87"/>
        <v>0</v>
      </c>
      <c r="T353" s="183" t="str">
        <f t="shared" si="79"/>
        <v/>
      </c>
      <c r="U353" s="44" t="str">
        <f t="shared" si="88"/>
        <v/>
      </c>
      <c r="V353" s="548"/>
      <c r="W353" s="255"/>
      <c r="X353" s="255"/>
      <c r="Y353" s="255"/>
      <c r="Z353" s="194"/>
      <c r="AB353" s="195">
        <f t="shared" si="80"/>
        <v>0</v>
      </c>
      <c r="AC353" s="26">
        <f t="shared" si="81"/>
        <v>0</v>
      </c>
      <c r="AD353" s="24">
        <f t="shared" si="82"/>
        <v>0</v>
      </c>
      <c r="AE353" s="24">
        <f t="shared" si="83"/>
        <v>0</v>
      </c>
      <c r="AG353" s="195" t="str">
        <f t="shared" si="89"/>
        <v/>
      </c>
      <c r="AH353" s="26" t="str">
        <f t="shared" si="90"/>
        <v/>
      </c>
      <c r="AI353" s="24" t="str">
        <f t="shared" si="91"/>
        <v/>
      </c>
    </row>
    <row r="354" spans="1:35" ht="12.75" customHeight="1" x14ac:dyDescent="0.4">
      <c r="A354" s="219">
        <f t="shared" si="92"/>
        <v>342</v>
      </c>
      <c r="B354" s="46"/>
      <c r="C354" s="648"/>
      <c r="D354" s="649"/>
      <c r="E354" s="648"/>
      <c r="F354" s="649"/>
      <c r="G354" s="252"/>
      <c r="H354" s="332"/>
      <c r="I354" s="173">
        <f t="shared" si="84"/>
        <v>0</v>
      </c>
      <c r="J354" s="46"/>
      <c r="K354" s="174"/>
      <c r="L354" s="47"/>
      <c r="M354" s="22">
        <f t="shared" si="85"/>
        <v>0</v>
      </c>
      <c r="N354" s="42" t="str">
        <f t="shared" si="78"/>
        <v xml:space="preserve"> </v>
      </c>
      <c r="O354" s="43">
        <f t="shared" si="86"/>
        <v>0</v>
      </c>
      <c r="P354" s="48"/>
      <c r="Q354" s="48"/>
      <c r="R354" s="48"/>
      <c r="S354" s="172">
        <f t="shared" si="87"/>
        <v>0</v>
      </c>
      <c r="T354" s="183" t="str">
        <f t="shared" si="79"/>
        <v/>
      </c>
      <c r="U354" s="44" t="str">
        <f t="shared" si="88"/>
        <v/>
      </c>
      <c r="V354" s="548"/>
      <c r="W354" s="255"/>
      <c r="X354" s="255"/>
      <c r="Y354" s="255"/>
      <c r="Z354" s="194"/>
      <c r="AB354" s="195">
        <f t="shared" si="80"/>
        <v>0</v>
      </c>
      <c r="AC354" s="26">
        <f t="shared" si="81"/>
        <v>0</v>
      </c>
      <c r="AD354" s="24">
        <f t="shared" si="82"/>
        <v>0</v>
      </c>
      <c r="AE354" s="24">
        <f t="shared" si="83"/>
        <v>0</v>
      </c>
      <c r="AG354" s="195" t="str">
        <f t="shared" si="89"/>
        <v/>
      </c>
      <c r="AH354" s="26" t="str">
        <f t="shared" si="90"/>
        <v/>
      </c>
      <c r="AI354" s="24" t="str">
        <f t="shared" si="91"/>
        <v/>
      </c>
    </row>
    <row r="355" spans="1:35" ht="12.75" customHeight="1" x14ac:dyDescent="0.4">
      <c r="A355" s="219">
        <f t="shared" si="92"/>
        <v>343</v>
      </c>
      <c r="B355" s="46"/>
      <c r="C355" s="648"/>
      <c r="D355" s="649"/>
      <c r="E355" s="648"/>
      <c r="F355" s="649"/>
      <c r="G355" s="252"/>
      <c r="H355" s="332"/>
      <c r="I355" s="173">
        <f t="shared" si="84"/>
        <v>0</v>
      </c>
      <c r="J355" s="46"/>
      <c r="K355" s="174"/>
      <c r="L355" s="47"/>
      <c r="M355" s="22">
        <f t="shared" si="85"/>
        <v>0</v>
      </c>
      <c r="N355" s="42" t="str">
        <f t="shared" si="78"/>
        <v xml:space="preserve"> </v>
      </c>
      <c r="O355" s="43">
        <f t="shared" si="86"/>
        <v>0</v>
      </c>
      <c r="P355" s="48"/>
      <c r="Q355" s="48"/>
      <c r="R355" s="48"/>
      <c r="S355" s="172">
        <f t="shared" si="87"/>
        <v>0</v>
      </c>
      <c r="T355" s="183" t="str">
        <f t="shared" si="79"/>
        <v/>
      </c>
      <c r="U355" s="44" t="str">
        <f t="shared" si="88"/>
        <v/>
      </c>
      <c r="V355" s="548"/>
      <c r="W355" s="255"/>
      <c r="X355" s="255"/>
      <c r="Y355" s="255"/>
      <c r="Z355" s="194"/>
      <c r="AB355" s="195">
        <f t="shared" si="80"/>
        <v>0</v>
      </c>
      <c r="AC355" s="26">
        <f t="shared" si="81"/>
        <v>0</v>
      </c>
      <c r="AD355" s="24">
        <f t="shared" si="82"/>
        <v>0</v>
      </c>
      <c r="AE355" s="24">
        <f t="shared" si="83"/>
        <v>0</v>
      </c>
      <c r="AG355" s="195" t="str">
        <f t="shared" si="89"/>
        <v/>
      </c>
      <c r="AH355" s="26" t="str">
        <f t="shared" si="90"/>
        <v/>
      </c>
      <c r="AI355" s="24" t="str">
        <f t="shared" si="91"/>
        <v/>
      </c>
    </row>
    <row r="356" spans="1:35" ht="12.75" customHeight="1" x14ac:dyDescent="0.4">
      <c r="A356" s="219">
        <f t="shared" si="92"/>
        <v>344</v>
      </c>
      <c r="B356" s="46"/>
      <c r="C356" s="648"/>
      <c r="D356" s="649"/>
      <c r="E356" s="648"/>
      <c r="F356" s="649"/>
      <c r="G356" s="252"/>
      <c r="H356" s="332"/>
      <c r="I356" s="173">
        <f t="shared" si="84"/>
        <v>0</v>
      </c>
      <c r="J356" s="46"/>
      <c r="K356" s="174"/>
      <c r="L356" s="47"/>
      <c r="M356" s="22">
        <f t="shared" si="85"/>
        <v>0</v>
      </c>
      <c r="N356" s="42" t="str">
        <f t="shared" si="78"/>
        <v xml:space="preserve"> </v>
      </c>
      <c r="O356" s="43">
        <f t="shared" si="86"/>
        <v>0</v>
      </c>
      <c r="P356" s="48"/>
      <c r="Q356" s="48"/>
      <c r="R356" s="48"/>
      <c r="S356" s="172">
        <f t="shared" si="87"/>
        <v>0</v>
      </c>
      <c r="T356" s="183" t="str">
        <f t="shared" si="79"/>
        <v/>
      </c>
      <c r="U356" s="44" t="str">
        <f t="shared" si="88"/>
        <v/>
      </c>
      <c r="V356" s="548"/>
      <c r="W356" s="255"/>
      <c r="X356" s="255"/>
      <c r="Y356" s="255"/>
      <c r="Z356" s="194"/>
      <c r="AB356" s="195">
        <f t="shared" si="80"/>
        <v>0</v>
      </c>
      <c r="AC356" s="26">
        <f t="shared" si="81"/>
        <v>0</v>
      </c>
      <c r="AD356" s="24">
        <f t="shared" si="82"/>
        <v>0</v>
      </c>
      <c r="AE356" s="24">
        <f t="shared" si="83"/>
        <v>0</v>
      </c>
      <c r="AG356" s="195" t="str">
        <f t="shared" si="89"/>
        <v/>
      </c>
      <c r="AH356" s="26" t="str">
        <f t="shared" si="90"/>
        <v/>
      </c>
      <c r="AI356" s="24" t="str">
        <f t="shared" si="91"/>
        <v/>
      </c>
    </row>
    <row r="357" spans="1:35" ht="12.75" customHeight="1" x14ac:dyDescent="0.4">
      <c r="A357" s="219">
        <f t="shared" si="92"/>
        <v>345</v>
      </c>
      <c r="B357" s="46"/>
      <c r="C357" s="648"/>
      <c r="D357" s="649"/>
      <c r="E357" s="648"/>
      <c r="F357" s="649"/>
      <c r="G357" s="252"/>
      <c r="H357" s="332"/>
      <c r="I357" s="173">
        <f t="shared" si="84"/>
        <v>0</v>
      </c>
      <c r="J357" s="46"/>
      <c r="K357" s="174"/>
      <c r="L357" s="47"/>
      <c r="M357" s="22">
        <f t="shared" si="85"/>
        <v>0</v>
      </c>
      <c r="N357" s="42" t="str">
        <f t="shared" si="78"/>
        <v xml:space="preserve"> </v>
      </c>
      <c r="O357" s="43">
        <f t="shared" si="86"/>
        <v>0</v>
      </c>
      <c r="P357" s="48"/>
      <c r="Q357" s="48"/>
      <c r="R357" s="48"/>
      <c r="S357" s="172">
        <f t="shared" si="87"/>
        <v>0</v>
      </c>
      <c r="T357" s="183" t="str">
        <f t="shared" si="79"/>
        <v/>
      </c>
      <c r="U357" s="44" t="str">
        <f t="shared" si="88"/>
        <v/>
      </c>
      <c r="V357" s="548"/>
      <c r="W357" s="255"/>
      <c r="X357" s="255"/>
      <c r="Y357" s="255"/>
      <c r="Z357" s="194"/>
      <c r="AB357" s="195">
        <f t="shared" si="80"/>
        <v>0</v>
      </c>
      <c r="AC357" s="26">
        <f t="shared" si="81"/>
        <v>0</v>
      </c>
      <c r="AD357" s="24">
        <f t="shared" si="82"/>
        <v>0</v>
      </c>
      <c r="AE357" s="24">
        <f t="shared" si="83"/>
        <v>0</v>
      </c>
      <c r="AG357" s="195" t="str">
        <f t="shared" si="89"/>
        <v/>
      </c>
      <c r="AH357" s="26" t="str">
        <f t="shared" si="90"/>
        <v/>
      </c>
      <c r="AI357" s="24" t="str">
        <f t="shared" si="91"/>
        <v/>
      </c>
    </row>
    <row r="358" spans="1:35" ht="12.75" customHeight="1" x14ac:dyDescent="0.4">
      <c r="A358" s="219">
        <f t="shared" si="92"/>
        <v>346</v>
      </c>
      <c r="B358" s="46"/>
      <c r="C358" s="648"/>
      <c r="D358" s="649"/>
      <c r="E358" s="648"/>
      <c r="F358" s="649"/>
      <c r="G358" s="252"/>
      <c r="H358" s="332"/>
      <c r="I358" s="173">
        <f t="shared" si="84"/>
        <v>0</v>
      </c>
      <c r="J358" s="46"/>
      <c r="K358" s="174"/>
      <c r="L358" s="47"/>
      <c r="M358" s="22">
        <f t="shared" si="85"/>
        <v>0</v>
      </c>
      <c r="N358" s="42" t="str">
        <f t="shared" si="78"/>
        <v xml:space="preserve"> </v>
      </c>
      <c r="O358" s="43">
        <f t="shared" si="86"/>
        <v>0</v>
      </c>
      <c r="P358" s="48"/>
      <c r="Q358" s="48"/>
      <c r="R358" s="48"/>
      <c r="S358" s="172">
        <f t="shared" si="87"/>
        <v>0</v>
      </c>
      <c r="T358" s="183" t="str">
        <f t="shared" si="79"/>
        <v/>
      </c>
      <c r="U358" s="44" t="str">
        <f t="shared" si="88"/>
        <v/>
      </c>
      <c r="V358" s="548"/>
      <c r="W358" s="255"/>
      <c r="X358" s="255"/>
      <c r="Y358" s="255"/>
      <c r="Z358" s="194"/>
      <c r="AB358" s="195">
        <f t="shared" si="80"/>
        <v>0</v>
      </c>
      <c r="AC358" s="26">
        <f t="shared" si="81"/>
        <v>0</v>
      </c>
      <c r="AD358" s="24">
        <f t="shared" si="82"/>
        <v>0</v>
      </c>
      <c r="AE358" s="24">
        <f t="shared" si="83"/>
        <v>0</v>
      </c>
      <c r="AG358" s="195" t="str">
        <f t="shared" si="89"/>
        <v/>
      </c>
      <c r="AH358" s="26" t="str">
        <f t="shared" si="90"/>
        <v/>
      </c>
      <c r="AI358" s="24" t="str">
        <f t="shared" si="91"/>
        <v/>
      </c>
    </row>
    <row r="359" spans="1:35" ht="12.75" customHeight="1" x14ac:dyDescent="0.4">
      <c r="A359" s="219">
        <f t="shared" si="92"/>
        <v>347</v>
      </c>
      <c r="B359" s="46"/>
      <c r="C359" s="648"/>
      <c r="D359" s="649"/>
      <c r="E359" s="648"/>
      <c r="F359" s="649"/>
      <c r="G359" s="252"/>
      <c r="H359" s="332"/>
      <c r="I359" s="173">
        <f t="shared" si="84"/>
        <v>0</v>
      </c>
      <c r="J359" s="46"/>
      <c r="K359" s="174"/>
      <c r="L359" s="47"/>
      <c r="M359" s="22">
        <f t="shared" si="85"/>
        <v>0</v>
      </c>
      <c r="N359" s="42" t="str">
        <f t="shared" si="78"/>
        <v xml:space="preserve"> </v>
      </c>
      <c r="O359" s="43">
        <f t="shared" si="86"/>
        <v>0</v>
      </c>
      <c r="P359" s="48"/>
      <c r="Q359" s="48"/>
      <c r="R359" s="48"/>
      <c r="S359" s="172">
        <f t="shared" si="87"/>
        <v>0</v>
      </c>
      <c r="T359" s="183" t="str">
        <f t="shared" si="79"/>
        <v/>
      </c>
      <c r="U359" s="44" t="str">
        <f t="shared" si="88"/>
        <v/>
      </c>
      <c r="V359" s="548"/>
      <c r="W359" s="255"/>
      <c r="X359" s="255"/>
      <c r="Y359" s="255"/>
      <c r="Z359" s="194"/>
      <c r="AB359" s="195">
        <f t="shared" si="80"/>
        <v>0</v>
      </c>
      <c r="AC359" s="26">
        <f t="shared" si="81"/>
        <v>0</v>
      </c>
      <c r="AD359" s="24">
        <f t="shared" si="82"/>
        <v>0</v>
      </c>
      <c r="AE359" s="24">
        <f t="shared" si="83"/>
        <v>0</v>
      </c>
      <c r="AG359" s="195" t="str">
        <f t="shared" si="89"/>
        <v/>
      </c>
      <c r="AH359" s="26" t="str">
        <f t="shared" si="90"/>
        <v/>
      </c>
      <c r="AI359" s="24" t="str">
        <f t="shared" si="91"/>
        <v/>
      </c>
    </row>
    <row r="360" spans="1:35" ht="12.75" customHeight="1" x14ac:dyDescent="0.4">
      <c r="A360" s="219">
        <f t="shared" si="92"/>
        <v>348</v>
      </c>
      <c r="B360" s="46"/>
      <c r="C360" s="648"/>
      <c r="D360" s="649"/>
      <c r="E360" s="648"/>
      <c r="F360" s="649"/>
      <c r="G360" s="252"/>
      <c r="H360" s="332"/>
      <c r="I360" s="173">
        <f t="shared" si="84"/>
        <v>0</v>
      </c>
      <c r="J360" s="46"/>
      <c r="K360" s="174"/>
      <c r="L360" s="47"/>
      <c r="M360" s="22">
        <f t="shared" si="85"/>
        <v>0</v>
      </c>
      <c r="N360" s="42" t="str">
        <f t="shared" si="78"/>
        <v xml:space="preserve"> </v>
      </c>
      <c r="O360" s="43">
        <f t="shared" si="86"/>
        <v>0</v>
      </c>
      <c r="P360" s="48"/>
      <c r="Q360" s="48"/>
      <c r="R360" s="48"/>
      <c r="S360" s="172">
        <f t="shared" si="87"/>
        <v>0</v>
      </c>
      <c r="T360" s="183" t="str">
        <f t="shared" si="79"/>
        <v/>
      </c>
      <c r="U360" s="44" t="str">
        <f t="shared" si="88"/>
        <v/>
      </c>
      <c r="V360" s="548"/>
      <c r="W360" s="255"/>
      <c r="X360" s="255"/>
      <c r="Y360" s="255"/>
      <c r="Z360" s="194"/>
      <c r="AB360" s="195">
        <f t="shared" si="80"/>
        <v>0</v>
      </c>
      <c r="AC360" s="26">
        <f t="shared" si="81"/>
        <v>0</v>
      </c>
      <c r="AD360" s="24">
        <f t="shared" si="82"/>
        <v>0</v>
      </c>
      <c r="AE360" s="24">
        <f t="shared" si="83"/>
        <v>0</v>
      </c>
      <c r="AG360" s="195" t="str">
        <f t="shared" si="89"/>
        <v/>
      </c>
      <c r="AH360" s="26" t="str">
        <f t="shared" si="90"/>
        <v/>
      </c>
      <c r="AI360" s="24" t="str">
        <f t="shared" si="91"/>
        <v/>
      </c>
    </row>
    <row r="361" spans="1:35" ht="12.75" customHeight="1" x14ac:dyDescent="0.4">
      <c r="A361" s="219">
        <f t="shared" si="92"/>
        <v>349</v>
      </c>
      <c r="B361" s="46"/>
      <c r="C361" s="648"/>
      <c r="D361" s="649"/>
      <c r="E361" s="648"/>
      <c r="F361" s="649"/>
      <c r="G361" s="252"/>
      <c r="H361" s="332"/>
      <c r="I361" s="173">
        <f t="shared" si="84"/>
        <v>0</v>
      </c>
      <c r="J361" s="46"/>
      <c r="K361" s="174"/>
      <c r="L361" s="47"/>
      <c r="M361" s="22">
        <f t="shared" si="85"/>
        <v>0</v>
      </c>
      <c r="N361" s="42" t="str">
        <f t="shared" si="78"/>
        <v xml:space="preserve"> </v>
      </c>
      <c r="O361" s="43">
        <f t="shared" si="86"/>
        <v>0</v>
      </c>
      <c r="P361" s="48"/>
      <c r="Q361" s="48"/>
      <c r="R361" s="48"/>
      <c r="S361" s="172">
        <f t="shared" si="87"/>
        <v>0</v>
      </c>
      <c r="T361" s="183" t="str">
        <f t="shared" si="79"/>
        <v/>
      </c>
      <c r="U361" s="44" t="str">
        <f t="shared" si="88"/>
        <v/>
      </c>
      <c r="V361" s="548"/>
      <c r="W361" s="255"/>
      <c r="X361" s="255"/>
      <c r="Y361" s="255"/>
      <c r="Z361" s="194"/>
      <c r="AB361" s="195">
        <f t="shared" si="80"/>
        <v>0</v>
      </c>
      <c r="AC361" s="26">
        <f t="shared" si="81"/>
        <v>0</v>
      </c>
      <c r="AD361" s="24">
        <f t="shared" si="82"/>
        <v>0</v>
      </c>
      <c r="AE361" s="24">
        <f t="shared" si="83"/>
        <v>0</v>
      </c>
      <c r="AG361" s="195" t="str">
        <f t="shared" si="89"/>
        <v/>
      </c>
      <c r="AH361" s="26" t="str">
        <f t="shared" si="90"/>
        <v/>
      </c>
      <c r="AI361" s="24" t="str">
        <f t="shared" si="91"/>
        <v/>
      </c>
    </row>
    <row r="362" spans="1:35" ht="12.75" customHeight="1" x14ac:dyDescent="0.4">
      <c r="A362" s="219">
        <f t="shared" si="92"/>
        <v>350</v>
      </c>
      <c r="B362" s="46"/>
      <c r="C362" s="648"/>
      <c r="D362" s="649"/>
      <c r="E362" s="648"/>
      <c r="F362" s="649"/>
      <c r="G362" s="252"/>
      <c r="H362" s="332"/>
      <c r="I362" s="173">
        <f t="shared" si="84"/>
        <v>0</v>
      </c>
      <c r="J362" s="46"/>
      <c r="K362" s="174"/>
      <c r="L362" s="47"/>
      <c r="M362" s="22">
        <f t="shared" si="85"/>
        <v>0</v>
      </c>
      <c r="N362" s="42" t="str">
        <f t="shared" si="78"/>
        <v xml:space="preserve"> </v>
      </c>
      <c r="O362" s="43">
        <f t="shared" si="86"/>
        <v>0</v>
      </c>
      <c r="P362" s="48"/>
      <c r="Q362" s="48"/>
      <c r="R362" s="48"/>
      <c r="S362" s="172">
        <f t="shared" si="87"/>
        <v>0</v>
      </c>
      <c r="T362" s="183" t="str">
        <f t="shared" si="79"/>
        <v/>
      </c>
      <c r="U362" s="44" t="str">
        <f t="shared" si="88"/>
        <v/>
      </c>
      <c r="V362" s="548"/>
      <c r="W362" s="255"/>
      <c r="X362" s="255"/>
      <c r="Y362" s="255"/>
      <c r="Z362" s="194"/>
      <c r="AB362" s="195">
        <f t="shared" si="80"/>
        <v>0</v>
      </c>
      <c r="AC362" s="26">
        <f t="shared" si="81"/>
        <v>0</v>
      </c>
      <c r="AD362" s="24">
        <f t="shared" si="82"/>
        <v>0</v>
      </c>
      <c r="AE362" s="24">
        <f t="shared" si="83"/>
        <v>0</v>
      </c>
      <c r="AG362" s="195" t="str">
        <f t="shared" si="89"/>
        <v/>
      </c>
      <c r="AH362" s="26" t="str">
        <f t="shared" si="90"/>
        <v/>
      </c>
      <c r="AI362" s="24" t="str">
        <f t="shared" si="91"/>
        <v/>
      </c>
    </row>
    <row r="363" spans="1:35" ht="12.75" customHeight="1" x14ac:dyDescent="0.4">
      <c r="A363" s="219">
        <f t="shared" si="92"/>
        <v>351</v>
      </c>
      <c r="B363" s="46"/>
      <c r="C363" s="648"/>
      <c r="D363" s="649"/>
      <c r="E363" s="648"/>
      <c r="F363" s="649"/>
      <c r="G363" s="252"/>
      <c r="H363" s="332"/>
      <c r="I363" s="173">
        <f t="shared" si="84"/>
        <v>0</v>
      </c>
      <c r="J363" s="46"/>
      <c r="K363" s="174"/>
      <c r="L363" s="47"/>
      <c r="M363" s="22">
        <f t="shared" si="85"/>
        <v>0</v>
      </c>
      <c r="N363" s="42" t="str">
        <f t="shared" si="78"/>
        <v xml:space="preserve"> </v>
      </c>
      <c r="O363" s="43">
        <f t="shared" si="86"/>
        <v>0</v>
      </c>
      <c r="P363" s="48"/>
      <c r="Q363" s="48"/>
      <c r="R363" s="48"/>
      <c r="S363" s="172">
        <f t="shared" si="87"/>
        <v>0</v>
      </c>
      <c r="T363" s="183" t="str">
        <f t="shared" si="79"/>
        <v/>
      </c>
      <c r="U363" s="44" t="str">
        <f t="shared" si="88"/>
        <v/>
      </c>
      <c r="V363" s="548"/>
      <c r="W363" s="255"/>
      <c r="X363" s="255"/>
      <c r="Y363" s="255"/>
      <c r="Z363" s="194"/>
      <c r="AB363" s="195">
        <f t="shared" si="80"/>
        <v>0</v>
      </c>
      <c r="AC363" s="26">
        <f t="shared" si="81"/>
        <v>0</v>
      </c>
      <c r="AD363" s="24">
        <f t="shared" si="82"/>
        <v>0</v>
      </c>
      <c r="AE363" s="24">
        <f t="shared" si="83"/>
        <v>0</v>
      </c>
      <c r="AG363" s="195" t="str">
        <f t="shared" si="89"/>
        <v/>
      </c>
      <c r="AH363" s="26" t="str">
        <f t="shared" si="90"/>
        <v/>
      </c>
      <c r="AI363" s="24" t="str">
        <f t="shared" si="91"/>
        <v/>
      </c>
    </row>
    <row r="364" spans="1:35" ht="12.75" customHeight="1" x14ac:dyDescent="0.4">
      <c r="A364" s="219">
        <f t="shared" si="92"/>
        <v>352</v>
      </c>
      <c r="B364" s="46"/>
      <c r="C364" s="648"/>
      <c r="D364" s="649"/>
      <c r="E364" s="648"/>
      <c r="F364" s="649"/>
      <c r="G364" s="252"/>
      <c r="H364" s="332"/>
      <c r="I364" s="173">
        <f t="shared" si="84"/>
        <v>0</v>
      </c>
      <c r="J364" s="46"/>
      <c r="K364" s="174"/>
      <c r="L364" s="47"/>
      <c r="M364" s="22">
        <f t="shared" si="85"/>
        <v>0</v>
      </c>
      <c r="N364" s="42" t="str">
        <f t="shared" si="78"/>
        <v xml:space="preserve"> </v>
      </c>
      <c r="O364" s="43">
        <f t="shared" si="86"/>
        <v>0</v>
      </c>
      <c r="P364" s="48"/>
      <c r="Q364" s="48"/>
      <c r="R364" s="48"/>
      <c r="S364" s="172">
        <f t="shared" si="87"/>
        <v>0</v>
      </c>
      <c r="T364" s="183" t="str">
        <f t="shared" si="79"/>
        <v/>
      </c>
      <c r="U364" s="44" t="str">
        <f t="shared" si="88"/>
        <v/>
      </c>
      <c r="V364" s="548"/>
      <c r="W364" s="255"/>
      <c r="X364" s="255"/>
      <c r="Y364" s="255"/>
      <c r="Z364" s="194"/>
      <c r="AB364" s="195">
        <f t="shared" si="80"/>
        <v>0</v>
      </c>
      <c r="AC364" s="26">
        <f t="shared" si="81"/>
        <v>0</v>
      </c>
      <c r="AD364" s="24">
        <f t="shared" si="82"/>
        <v>0</v>
      </c>
      <c r="AE364" s="24">
        <f t="shared" si="83"/>
        <v>0</v>
      </c>
      <c r="AG364" s="195" t="str">
        <f t="shared" si="89"/>
        <v/>
      </c>
      <c r="AH364" s="26" t="str">
        <f t="shared" si="90"/>
        <v/>
      </c>
      <c r="AI364" s="24" t="str">
        <f t="shared" si="91"/>
        <v/>
      </c>
    </row>
    <row r="365" spans="1:35" ht="12.75" customHeight="1" x14ac:dyDescent="0.4">
      <c r="A365" s="219">
        <f t="shared" si="92"/>
        <v>353</v>
      </c>
      <c r="B365" s="46"/>
      <c r="C365" s="648"/>
      <c r="D365" s="649"/>
      <c r="E365" s="648"/>
      <c r="F365" s="649"/>
      <c r="G365" s="252"/>
      <c r="H365" s="332"/>
      <c r="I365" s="173">
        <f t="shared" si="84"/>
        <v>0</v>
      </c>
      <c r="J365" s="46"/>
      <c r="K365" s="174"/>
      <c r="L365" s="47"/>
      <c r="M365" s="22">
        <f t="shared" si="85"/>
        <v>0</v>
      </c>
      <c r="N365" s="42" t="str">
        <f t="shared" si="78"/>
        <v xml:space="preserve"> </v>
      </c>
      <c r="O365" s="43">
        <f t="shared" si="86"/>
        <v>0</v>
      </c>
      <c r="P365" s="48"/>
      <c r="Q365" s="48"/>
      <c r="R365" s="48"/>
      <c r="S365" s="172">
        <f t="shared" si="87"/>
        <v>0</v>
      </c>
      <c r="T365" s="183" t="str">
        <f t="shared" si="79"/>
        <v/>
      </c>
      <c r="U365" s="44" t="str">
        <f t="shared" si="88"/>
        <v/>
      </c>
      <c r="V365" s="548"/>
      <c r="W365" s="255"/>
      <c r="X365" s="255"/>
      <c r="Y365" s="255"/>
      <c r="Z365" s="194"/>
      <c r="AB365" s="195">
        <f t="shared" si="80"/>
        <v>0</v>
      </c>
      <c r="AC365" s="26">
        <f t="shared" si="81"/>
        <v>0</v>
      </c>
      <c r="AD365" s="24">
        <f t="shared" si="82"/>
        <v>0</v>
      </c>
      <c r="AE365" s="24">
        <f t="shared" si="83"/>
        <v>0</v>
      </c>
      <c r="AG365" s="195" t="str">
        <f t="shared" si="89"/>
        <v/>
      </c>
      <c r="AH365" s="26" t="str">
        <f t="shared" si="90"/>
        <v/>
      </c>
      <c r="AI365" s="24" t="str">
        <f t="shared" si="91"/>
        <v/>
      </c>
    </row>
    <row r="366" spans="1:35" ht="12.75" customHeight="1" x14ac:dyDescent="0.4">
      <c r="A366" s="219">
        <f t="shared" si="92"/>
        <v>354</v>
      </c>
      <c r="B366" s="46"/>
      <c r="C366" s="648"/>
      <c r="D366" s="649"/>
      <c r="E366" s="648"/>
      <c r="F366" s="649"/>
      <c r="G366" s="252"/>
      <c r="H366" s="332"/>
      <c r="I366" s="173">
        <f t="shared" si="84"/>
        <v>0</v>
      </c>
      <c r="J366" s="46"/>
      <c r="K366" s="174"/>
      <c r="L366" s="47"/>
      <c r="M366" s="22">
        <f t="shared" si="85"/>
        <v>0</v>
      </c>
      <c r="N366" s="42" t="str">
        <f t="shared" si="78"/>
        <v xml:space="preserve"> </v>
      </c>
      <c r="O366" s="43">
        <f t="shared" si="86"/>
        <v>0</v>
      </c>
      <c r="P366" s="48"/>
      <c r="Q366" s="48"/>
      <c r="R366" s="48"/>
      <c r="S366" s="172">
        <f t="shared" si="87"/>
        <v>0</v>
      </c>
      <c r="T366" s="183" t="str">
        <f t="shared" si="79"/>
        <v/>
      </c>
      <c r="U366" s="44" t="str">
        <f t="shared" si="88"/>
        <v/>
      </c>
      <c r="V366" s="548"/>
      <c r="W366" s="255"/>
      <c r="X366" s="255"/>
      <c r="Y366" s="255"/>
      <c r="Z366" s="194"/>
      <c r="AB366" s="195">
        <f t="shared" si="80"/>
        <v>0</v>
      </c>
      <c r="AC366" s="26">
        <f t="shared" si="81"/>
        <v>0</v>
      </c>
      <c r="AD366" s="24">
        <f t="shared" si="82"/>
        <v>0</v>
      </c>
      <c r="AE366" s="24">
        <f t="shared" si="83"/>
        <v>0</v>
      </c>
      <c r="AG366" s="195" t="str">
        <f t="shared" si="89"/>
        <v/>
      </c>
      <c r="AH366" s="26" t="str">
        <f t="shared" si="90"/>
        <v/>
      </c>
      <c r="AI366" s="24" t="str">
        <f t="shared" si="91"/>
        <v/>
      </c>
    </row>
    <row r="367" spans="1:35" ht="12.75" customHeight="1" x14ac:dyDescent="0.4">
      <c r="A367" s="219">
        <f t="shared" si="92"/>
        <v>355</v>
      </c>
      <c r="B367" s="46"/>
      <c r="C367" s="648"/>
      <c r="D367" s="649"/>
      <c r="E367" s="648"/>
      <c r="F367" s="649"/>
      <c r="G367" s="252"/>
      <c r="H367" s="332"/>
      <c r="I367" s="173">
        <f t="shared" si="84"/>
        <v>0</v>
      </c>
      <c r="J367" s="46"/>
      <c r="K367" s="174"/>
      <c r="L367" s="47"/>
      <c r="M367" s="22">
        <f t="shared" si="85"/>
        <v>0</v>
      </c>
      <c r="N367" s="42" t="str">
        <f t="shared" si="78"/>
        <v xml:space="preserve"> </v>
      </c>
      <c r="O367" s="43">
        <f t="shared" si="86"/>
        <v>0</v>
      </c>
      <c r="P367" s="48"/>
      <c r="Q367" s="48"/>
      <c r="R367" s="48"/>
      <c r="S367" s="172">
        <f t="shared" si="87"/>
        <v>0</v>
      </c>
      <c r="T367" s="183" t="str">
        <f t="shared" si="79"/>
        <v/>
      </c>
      <c r="U367" s="44" t="str">
        <f t="shared" si="88"/>
        <v/>
      </c>
      <c r="V367" s="548"/>
      <c r="W367" s="255"/>
      <c r="X367" s="255"/>
      <c r="Y367" s="255"/>
      <c r="Z367" s="194"/>
      <c r="AB367" s="195">
        <f t="shared" si="80"/>
        <v>0</v>
      </c>
      <c r="AC367" s="26">
        <f t="shared" si="81"/>
        <v>0</v>
      </c>
      <c r="AD367" s="24">
        <f t="shared" si="82"/>
        <v>0</v>
      </c>
      <c r="AE367" s="24">
        <f t="shared" si="83"/>
        <v>0</v>
      </c>
      <c r="AG367" s="195" t="str">
        <f t="shared" si="89"/>
        <v/>
      </c>
      <c r="AH367" s="26" t="str">
        <f t="shared" si="90"/>
        <v/>
      </c>
      <c r="AI367" s="24" t="str">
        <f t="shared" si="91"/>
        <v/>
      </c>
    </row>
    <row r="368" spans="1:35" ht="12.75" customHeight="1" x14ac:dyDescent="0.4">
      <c r="A368" s="219">
        <f t="shared" si="92"/>
        <v>356</v>
      </c>
      <c r="B368" s="46"/>
      <c r="C368" s="648"/>
      <c r="D368" s="649"/>
      <c r="E368" s="648"/>
      <c r="F368" s="649"/>
      <c r="G368" s="252"/>
      <c r="H368" s="332"/>
      <c r="I368" s="173">
        <f t="shared" si="84"/>
        <v>0</v>
      </c>
      <c r="J368" s="46"/>
      <c r="K368" s="174"/>
      <c r="L368" s="47"/>
      <c r="M368" s="22">
        <f t="shared" si="85"/>
        <v>0</v>
      </c>
      <c r="N368" s="42" t="str">
        <f t="shared" si="78"/>
        <v xml:space="preserve"> </v>
      </c>
      <c r="O368" s="43">
        <f t="shared" si="86"/>
        <v>0</v>
      </c>
      <c r="P368" s="48"/>
      <c r="Q368" s="48"/>
      <c r="R368" s="48"/>
      <c r="S368" s="172">
        <f t="shared" si="87"/>
        <v>0</v>
      </c>
      <c r="T368" s="183" t="str">
        <f t="shared" si="79"/>
        <v/>
      </c>
      <c r="U368" s="44" t="str">
        <f t="shared" si="88"/>
        <v/>
      </c>
      <c r="V368" s="548"/>
      <c r="W368" s="255"/>
      <c r="X368" s="255"/>
      <c r="Y368" s="255"/>
      <c r="Z368" s="194"/>
      <c r="AB368" s="195">
        <f t="shared" si="80"/>
        <v>0</v>
      </c>
      <c r="AC368" s="26">
        <f t="shared" si="81"/>
        <v>0</v>
      </c>
      <c r="AD368" s="24">
        <f t="shared" si="82"/>
        <v>0</v>
      </c>
      <c r="AE368" s="24">
        <f t="shared" si="83"/>
        <v>0</v>
      </c>
      <c r="AG368" s="195" t="str">
        <f t="shared" si="89"/>
        <v/>
      </c>
      <c r="AH368" s="26" t="str">
        <f t="shared" si="90"/>
        <v/>
      </c>
      <c r="AI368" s="24" t="str">
        <f t="shared" si="91"/>
        <v/>
      </c>
    </row>
    <row r="369" spans="1:35" ht="12.75" customHeight="1" x14ac:dyDescent="0.4">
      <c r="A369" s="219">
        <f t="shared" si="92"/>
        <v>357</v>
      </c>
      <c r="B369" s="46"/>
      <c r="C369" s="648"/>
      <c r="D369" s="649"/>
      <c r="E369" s="648"/>
      <c r="F369" s="649"/>
      <c r="G369" s="252"/>
      <c r="H369" s="332"/>
      <c r="I369" s="173">
        <f t="shared" si="84"/>
        <v>0</v>
      </c>
      <c r="J369" s="46"/>
      <c r="K369" s="174"/>
      <c r="L369" s="47"/>
      <c r="M369" s="22">
        <f t="shared" si="85"/>
        <v>0</v>
      </c>
      <c r="N369" s="42" t="str">
        <f t="shared" si="78"/>
        <v xml:space="preserve"> </v>
      </c>
      <c r="O369" s="43">
        <f t="shared" si="86"/>
        <v>0</v>
      </c>
      <c r="P369" s="48"/>
      <c r="Q369" s="48"/>
      <c r="R369" s="48"/>
      <c r="S369" s="172">
        <f t="shared" si="87"/>
        <v>0</v>
      </c>
      <c r="T369" s="183" t="str">
        <f t="shared" si="79"/>
        <v/>
      </c>
      <c r="U369" s="44" t="str">
        <f t="shared" si="88"/>
        <v/>
      </c>
      <c r="V369" s="548"/>
      <c r="W369" s="255"/>
      <c r="X369" s="255"/>
      <c r="Y369" s="255"/>
      <c r="Z369" s="194"/>
      <c r="AB369" s="195">
        <f t="shared" si="80"/>
        <v>0</v>
      </c>
      <c r="AC369" s="26">
        <f t="shared" si="81"/>
        <v>0</v>
      </c>
      <c r="AD369" s="24">
        <f t="shared" si="82"/>
        <v>0</v>
      </c>
      <c r="AE369" s="24">
        <f t="shared" si="83"/>
        <v>0</v>
      </c>
      <c r="AG369" s="195" t="str">
        <f t="shared" si="89"/>
        <v/>
      </c>
      <c r="AH369" s="26" t="str">
        <f t="shared" si="90"/>
        <v/>
      </c>
      <c r="AI369" s="24" t="str">
        <f t="shared" si="91"/>
        <v/>
      </c>
    </row>
    <row r="370" spans="1:35" ht="12.75" customHeight="1" x14ac:dyDescent="0.4">
      <c r="A370" s="219">
        <f t="shared" si="92"/>
        <v>358</v>
      </c>
      <c r="B370" s="46"/>
      <c r="C370" s="648"/>
      <c r="D370" s="649"/>
      <c r="E370" s="648"/>
      <c r="F370" s="649"/>
      <c r="G370" s="252"/>
      <c r="H370" s="332"/>
      <c r="I370" s="173">
        <f t="shared" si="84"/>
        <v>0</v>
      </c>
      <c r="J370" s="46"/>
      <c r="K370" s="174"/>
      <c r="L370" s="47"/>
      <c r="M370" s="22">
        <f t="shared" si="85"/>
        <v>0</v>
      </c>
      <c r="N370" s="42" t="str">
        <f t="shared" si="78"/>
        <v xml:space="preserve"> </v>
      </c>
      <c r="O370" s="43">
        <f t="shared" si="86"/>
        <v>0</v>
      </c>
      <c r="P370" s="48"/>
      <c r="Q370" s="48"/>
      <c r="R370" s="48"/>
      <c r="S370" s="172">
        <f t="shared" si="87"/>
        <v>0</v>
      </c>
      <c r="T370" s="183" t="str">
        <f t="shared" si="79"/>
        <v/>
      </c>
      <c r="U370" s="44" t="str">
        <f t="shared" si="88"/>
        <v/>
      </c>
      <c r="V370" s="548"/>
      <c r="W370" s="255"/>
      <c r="X370" s="255"/>
      <c r="Y370" s="255"/>
      <c r="Z370" s="194"/>
      <c r="AB370" s="195">
        <f t="shared" si="80"/>
        <v>0</v>
      </c>
      <c r="AC370" s="26">
        <f t="shared" si="81"/>
        <v>0</v>
      </c>
      <c r="AD370" s="24">
        <f t="shared" si="82"/>
        <v>0</v>
      </c>
      <c r="AE370" s="24">
        <f t="shared" si="83"/>
        <v>0</v>
      </c>
      <c r="AG370" s="195" t="str">
        <f t="shared" si="89"/>
        <v/>
      </c>
      <c r="AH370" s="26" t="str">
        <f t="shared" si="90"/>
        <v/>
      </c>
      <c r="AI370" s="24" t="str">
        <f t="shared" si="91"/>
        <v/>
      </c>
    </row>
    <row r="371" spans="1:35" ht="12.75" customHeight="1" x14ac:dyDescent="0.4">
      <c r="A371" s="219">
        <f t="shared" si="92"/>
        <v>359</v>
      </c>
      <c r="B371" s="46"/>
      <c r="C371" s="648"/>
      <c r="D371" s="649"/>
      <c r="E371" s="648"/>
      <c r="F371" s="649"/>
      <c r="G371" s="252"/>
      <c r="H371" s="332"/>
      <c r="I371" s="173">
        <f t="shared" si="84"/>
        <v>0</v>
      </c>
      <c r="J371" s="46"/>
      <c r="K371" s="174"/>
      <c r="L371" s="47"/>
      <c r="M371" s="22">
        <f t="shared" si="85"/>
        <v>0</v>
      </c>
      <c r="N371" s="42" t="str">
        <f t="shared" si="78"/>
        <v xml:space="preserve"> </v>
      </c>
      <c r="O371" s="43">
        <f t="shared" si="86"/>
        <v>0</v>
      </c>
      <c r="P371" s="48"/>
      <c r="Q371" s="48"/>
      <c r="R371" s="48"/>
      <c r="S371" s="172">
        <f t="shared" si="87"/>
        <v>0</v>
      </c>
      <c r="T371" s="183" t="str">
        <f t="shared" si="79"/>
        <v/>
      </c>
      <c r="U371" s="44" t="str">
        <f t="shared" si="88"/>
        <v/>
      </c>
      <c r="V371" s="548"/>
      <c r="W371" s="255"/>
      <c r="X371" s="255"/>
      <c r="Y371" s="255"/>
      <c r="Z371" s="194"/>
      <c r="AB371" s="195">
        <f t="shared" si="80"/>
        <v>0</v>
      </c>
      <c r="AC371" s="26">
        <f t="shared" si="81"/>
        <v>0</v>
      </c>
      <c r="AD371" s="24">
        <f t="shared" si="82"/>
        <v>0</v>
      </c>
      <c r="AE371" s="24">
        <f t="shared" si="83"/>
        <v>0</v>
      </c>
      <c r="AG371" s="195" t="str">
        <f t="shared" si="89"/>
        <v/>
      </c>
      <c r="AH371" s="26" t="str">
        <f t="shared" si="90"/>
        <v/>
      </c>
      <c r="AI371" s="24" t="str">
        <f t="shared" si="91"/>
        <v/>
      </c>
    </row>
    <row r="372" spans="1:35" ht="12.75" customHeight="1" x14ac:dyDescent="0.4">
      <c r="A372" s="219">
        <f t="shared" si="92"/>
        <v>360</v>
      </c>
      <c r="B372" s="46"/>
      <c r="C372" s="648"/>
      <c r="D372" s="649"/>
      <c r="E372" s="648"/>
      <c r="F372" s="649"/>
      <c r="G372" s="252"/>
      <c r="H372" s="332"/>
      <c r="I372" s="173">
        <f t="shared" si="84"/>
        <v>0</v>
      </c>
      <c r="J372" s="46"/>
      <c r="K372" s="174"/>
      <c r="L372" s="47"/>
      <c r="M372" s="22">
        <f t="shared" si="85"/>
        <v>0</v>
      </c>
      <c r="N372" s="42" t="str">
        <f t="shared" si="78"/>
        <v xml:space="preserve"> </v>
      </c>
      <c r="O372" s="43">
        <f t="shared" si="86"/>
        <v>0</v>
      </c>
      <c r="P372" s="48"/>
      <c r="Q372" s="48"/>
      <c r="R372" s="48"/>
      <c r="S372" s="172">
        <f t="shared" si="87"/>
        <v>0</v>
      </c>
      <c r="T372" s="183" t="str">
        <f t="shared" si="79"/>
        <v/>
      </c>
      <c r="U372" s="44" t="str">
        <f t="shared" si="88"/>
        <v/>
      </c>
      <c r="V372" s="548"/>
      <c r="W372" s="255"/>
      <c r="X372" s="255"/>
      <c r="Y372" s="255"/>
      <c r="Z372" s="194"/>
      <c r="AB372" s="195">
        <f t="shared" si="80"/>
        <v>0</v>
      </c>
      <c r="AC372" s="26">
        <f t="shared" si="81"/>
        <v>0</v>
      </c>
      <c r="AD372" s="24">
        <f t="shared" si="82"/>
        <v>0</v>
      </c>
      <c r="AE372" s="24">
        <f t="shared" si="83"/>
        <v>0</v>
      </c>
      <c r="AG372" s="195" t="str">
        <f t="shared" si="89"/>
        <v/>
      </c>
      <c r="AH372" s="26" t="str">
        <f t="shared" si="90"/>
        <v/>
      </c>
      <c r="AI372" s="24" t="str">
        <f t="shared" si="91"/>
        <v/>
      </c>
    </row>
    <row r="373" spans="1:35" ht="12.75" customHeight="1" x14ac:dyDescent="0.4">
      <c r="A373" s="219">
        <f t="shared" si="92"/>
        <v>361</v>
      </c>
      <c r="B373" s="46"/>
      <c r="C373" s="648"/>
      <c r="D373" s="649"/>
      <c r="E373" s="648"/>
      <c r="F373" s="649"/>
      <c r="G373" s="252"/>
      <c r="H373" s="332"/>
      <c r="I373" s="173">
        <f t="shared" si="84"/>
        <v>0</v>
      </c>
      <c r="J373" s="46"/>
      <c r="K373" s="174"/>
      <c r="L373" s="47"/>
      <c r="M373" s="22">
        <f t="shared" si="85"/>
        <v>0</v>
      </c>
      <c r="N373" s="42" t="str">
        <f t="shared" si="78"/>
        <v xml:space="preserve"> </v>
      </c>
      <c r="O373" s="43">
        <f t="shared" si="86"/>
        <v>0</v>
      </c>
      <c r="P373" s="48"/>
      <c r="Q373" s="48"/>
      <c r="R373" s="48"/>
      <c r="S373" s="172">
        <f t="shared" si="87"/>
        <v>0</v>
      </c>
      <c r="T373" s="183" t="str">
        <f t="shared" si="79"/>
        <v/>
      </c>
      <c r="U373" s="44" t="str">
        <f t="shared" si="88"/>
        <v/>
      </c>
      <c r="V373" s="548"/>
      <c r="W373" s="255"/>
      <c r="X373" s="255"/>
      <c r="Y373" s="255"/>
      <c r="Z373" s="194"/>
      <c r="AB373" s="195">
        <f t="shared" si="80"/>
        <v>0</v>
      </c>
      <c r="AC373" s="26">
        <f t="shared" si="81"/>
        <v>0</v>
      </c>
      <c r="AD373" s="24">
        <f t="shared" si="82"/>
        <v>0</v>
      </c>
      <c r="AE373" s="24">
        <f t="shared" si="83"/>
        <v>0</v>
      </c>
      <c r="AG373" s="195" t="str">
        <f t="shared" si="89"/>
        <v/>
      </c>
      <c r="AH373" s="26" t="str">
        <f t="shared" si="90"/>
        <v/>
      </c>
      <c r="AI373" s="24" t="str">
        <f t="shared" si="91"/>
        <v/>
      </c>
    </row>
    <row r="374" spans="1:35" ht="12.75" customHeight="1" x14ac:dyDescent="0.4">
      <c r="A374" s="219">
        <f t="shared" si="92"/>
        <v>362</v>
      </c>
      <c r="B374" s="46"/>
      <c r="C374" s="648"/>
      <c r="D374" s="649"/>
      <c r="E374" s="648"/>
      <c r="F374" s="649"/>
      <c r="G374" s="252"/>
      <c r="H374" s="332"/>
      <c r="I374" s="173">
        <f t="shared" si="84"/>
        <v>0</v>
      </c>
      <c r="J374" s="46"/>
      <c r="K374" s="174"/>
      <c r="L374" s="47"/>
      <c r="M374" s="22">
        <f t="shared" si="85"/>
        <v>0</v>
      </c>
      <c r="N374" s="42" t="str">
        <f t="shared" si="78"/>
        <v xml:space="preserve"> </v>
      </c>
      <c r="O374" s="43">
        <f t="shared" si="86"/>
        <v>0</v>
      </c>
      <c r="P374" s="48"/>
      <c r="Q374" s="48"/>
      <c r="R374" s="48"/>
      <c r="S374" s="172">
        <f t="shared" si="87"/>
        <v>0</v>
      </c>
      <c r="T374" s="183" t="str">
        <f t="shared" si="79"/>
        <v/>
      </c>
      <c r="U374" s="44" t="str">
        <f t="shared" si="88"/>
        <v/>
      </c>
      <c r="V374" s="548"/>
      <c r="W374" s="255"/>
      <c r="X374" s="255"/>
      <c r="Y374" s="255"/>
      <c r="Z374" s="194"/>
      <c r="AB374" s="195">
        <f t="shared" si="80"/>
        <v>0</v>
      </c>
      <c r="AC374" s="26">
        <f t="shared" si="81"/>
        <v>0</v>
      </c>
      <c r="AD374" s="24">
        <f t="shared" si="82"/>
        <v>0</v>
      </c>
      <c r="AE374" s="24">
        <f t="shared" si="83"/>
        <v>0</v>
      </c>
      <c r="AG374" s="195" t="str">
        <f t="shared" si="89"/>
        <v/>
      </c>
      <c r="AH374" s="26" t="str">
        <f t="shared" si="90"/>
        <v/>
      </c>
      <c r="AI374" s="24" t="str">
        <f t="shared" si="91"/>
        <v/>
      </c>
    </row>
    <row r="375" spans="1:35" ht="12.75" customHeight="1" x14ac:dyDescent="0.4">
      <c r="A375" s="219">
        <f t="shared" si="92"/>
        <v>363</v>
      </c>
      <c r="B375" s="46"/>
      <c r="C375" s="648"/>
      <c r="D375" s="649"/>
      <c r="E375" s="648"/>
      <c r="F375" s="649"/>
      <c r="G375" s="252"/>
      <c r="H375" s="332"/>
      <c r="I375" s="173">
        <f t="shared" si="84"/>
        <v>0</v>
      </c>
      <c r="J375" s="46"/>
      <c r="K375" s="174"/>
      <c r="L375" s="47"/>
      <c r="M375" s="22">
        <f t="shared" si="85"/>
        <v>0</v>
      </c>
      <c r="N375" s="42" t="str">
        <f t="shared" si="78"/>
        <v xml:space="preserve"> </v>
      </c>
      <c r="O375" s="43">
        <f t="shared" si="86"/>
        <v>0</v>
      </c>
      <c r="P375" s="48"/>
      <c r="Q375" s="48"/>
      <c r="R375" s="48"/>
      <c r="S375" s="172">
        <f t="shared" si="87"/>
        <v>0</v>
      </c>
      <c r="T375" s="183" t="str">
        <f t="shared" si="79"/>
        <v/>
      </c>
      <c r="U375" s="44" t="str">
        <f t="shared" si="88"/>
        <v/>
      </c>
      <c r="V375" s="548"/>
      <c r="W375" s="255"/>
      <c r="X375" s="255"/>
      <c r="Y375" s="255"/>
      <c r="Z375" s="194"/>
      <c r="AB375" s="195">
        <f t="shared" si="80"/>
        <v>0</v>
      </c>
      <c r="AC375" s="26">
        <f t="shared" si="81"/>
        <v>0</v>
      </c>
      <c r="AD375" s="24">
        <f t="shared" si="82"/>
        <v>0</v>
      </c>
      <c r="AE375" s="24">
        <f t="shared" si="83"/>
        <v>0</v>
      </c>
      <c r="AG375" s="195" t="str">
        <f t="shared" si="89"/>
        <v/>
      </c>
      <c r="AH375" s="26" t="str">
        <f t="shared" si="90"/>
        <v/>
      </c>
      <c r="AI375" s="24" t="str">
        <f t="shared" si="91"/>
        <v/>
      </c>
    </row>
    <row r="376" spans="1:35" ht="12.75" customHeight="1" x14ac:dyDescent="0.4">
      <c r="A376" s="219">
        <f t="shared" si="92"/>
        <v>364</v>
      </c>
      <c r="B376" s="46"/>
      <c r="C376" s="648"/>
      <c r="D376" s="649"/>
      <c r="E376" s="648"/>
      <c r="F376" s="649"/>
      <c r="G376" s="252"/>
      <c r="H376" s="332"/>
      <c r="I376" s="173">
        <f t="shared" si="84"/>
        <v>0</v>
      </c>
      <c r="J376" s="46"/>
      <c r="K376" s="174"/>
      <c r="L376" s="47"/>
      <c r="M376" s="22">
        <f t="shared" si="85"/>
        <v>0</v>
      </c>
      <c r="N376" s="42" t="str">
        <f t="shared" si="78"/>
        <v xml:space="preserve"> </v>
      </c>
      <c r="O376" s="43">
        <f t="shared" si="86"/>
        <v>0</v>
      </c>
      <c r="P376" s="48"/>
      <c r="Q376" s="48"/>
      <c r="R376" s="48"/>
      <c r="S376" s="172">
        <f t="shared" si="87"/>
        <v>0</v>
      </c>
      <c r="T376" s="183" t="str">
        <f t="shared" si="79"/>
        <v/>
      </c>
      <c r="U376" s="44" t="str">
        <f t="shared" si="88"/>
        <v/>
      </c>
      <c r="V376" s="548"/>
      <c r="W376" s="255"/>
      <c r="X376" s="255"/>
      <c r="Y376" s="255"/>
      <c r="Z376" s="194"/>
      <c r="AB376" s="195">
        <f t="shared" si="80"/>
        <v>0</v>
      </c>
      <c r="AC376" s="26">
        <f t="shared" si="81"/>
        <v>0</v>
      </c>
      <c r="AD376" s="24">
        <f t="shared" si="82"/>
        <v>0</v>
      </c>
      <c r="AE376" s="24">
        <f t="shared" si="83"/>
        <v>0</v>
      </c>
      <c r="AG376" s="195" t="str">
        <f t="shared" si="89"/>
        <v/>
      </c>
      <c r="AH376" s="26" t="str">
        <f t="shared" si="90"/>
        <v/>
      </c>
      <c r="AI376" s="24" t="str">
        <f t="shared" si="91"/>
        <v/>
      </c>
    </row>
    <row r="377" spans="1:35" ht="12.75" customHeight="1" x14ac:dyDescent="0.4">
      <c r="A377" s="219">
        <f t="shared" si="92"/>
        <v>365</v>
      </c>
      <c r="B377" s="46"/>
      <c r="C377" s="648"/>
      <c r="D377" s="649"/>
      <c r="E377" s="648"/>
      <c r="F377" s="649"/>
      <c r="G377" s="252"/>
      <c r="H377" s="332"/>
      <c r="I377" s="173">
        <f t="shared" si="84"/>
        <v>0</v>
      </c>
      <c r="J377" s="46"/>
      <c r="K377" s="174"/>
      <c r="L377" s="47"/>
      <c r="M377" s="22">
        <f t="shared" si="85"/>
        <v>0</v>
      </c>
      <c r="N377" s="42" t="str">
        <f t="shared" si="78"/>
        <v xml:space="preserve"> </v>
      </c>
      <c r="O377" s="43">
        <f t="shared" si="86"/>
        <v>0</v>
      </c>
      <c r="P377" s="48"/>
      <c r="Q377" s="48"/>
      <c r="R377" s="48"/>
      <c r="S377" s="172">
        <f t="shared" si="87"/>
        <v>0</v>
      </c>
      <c r="T377" s="183" t="str">
        <f t="shared" si="79"/>
        <v/>
      </c>
      <c r="U377" s="44" t="str">
        <f t="shared" si="88"/>
        <v/>
      </c>
      <c r="V377" s="548"/>
      <c r="W377" s="255"/>
      <c r="X377" s="255"/>
      <c r="Y377" s="255"/>
      <c r="Z377" s="194"/>
      <c r="AB377" s="195">
        <f t="shared" si="80"/>
        <v>0</v>
      </c>
      <c r="AC377" s="26">
        <f t="shared" si="81"/>
        <v>0</v>
      </c>
      <c r="AD377" s="24">
        <f t="shared" si="82"/>
        <v>0</v>
      </c>
      <c r="AE377" s="24">
        <f t="shared" si="83"/>
        <v>0</v>
      </c>
      <c r="AG377" s="195" t="str">
        <f t="shared" si="89"/>
        <v/>
      </c>
      <c r="AH377" s="26" t="str">
        <f t="shared" si="90"/>
        <v/>
      </c>
      <c r="AI377" s="24" t="str">
        <f t="shared" si="91"/>
        <v/>
      </c>
    </row>
    <row r="378" spans="1:35" ht="12.75" customHeight="1" x14ac:dyDescent="0.4">
      <c r="A378" s="219">
        <f t="shared" si="92"/>
        <v>366</v>
      </c>
      <c r="B378" s="46"/>
      <c r="C378" s="648"/>
      <c r="D378" s="649"/>
      <c r="E378" s="648"/>
      <c r="F378" s="649"/>
      <c r="G378" s="252"/>
      <c r="H378" s="332"/>
      <c r="I378" s="173">
        <f t="shared" si="84"/>
        <v>0</v>
      </c>
      <c r="J378" s="46"/>
      <c r="K378" s="174"/>
      <c r="L378" s="47"/>
      <c r="M378" s="22">
        <f t="shared" si="85"/>
        <v>0</v>
      </c>
      <c r="N378" s="42" t="str">
        <f t="shared" si="78"/>
        <v xml:space="preserve"> </v>
      </c>
      <c r="O378" s="43">
        <f t="shared" si="86"/>
        <v>0</v>
      </c>
      <c r="P378" s="48"/>
      <c r="Q378" s="48"/>
      <c r="R378" s="48"/>
      <c r="S378" s="172">
        <f t="shared" si="87"/>
        <v>0</v>
      </c>
      <c r="T378" s="183" t="str">
        <f t="shared" si="79"/>
        <v/>
      </c>
      <c r="U378" s="44" t="str">
        <f t="shared" si="88"/>
        <v/>
      </c>
      <c r="V378" s="548"/>
      <c r="W378" s="255"/>
      <c r="X378" s="255"/>
      <c r="Y378" s="255"/>
      <c r="Z378" s="194"/>
      <c r="AB378" s="195">
        <f t="shared" si="80"/>
        <v>0</v>
      </c>
      <c r="AC378" s="26">
        <f t="shared" si="81"/>
        <v>0</v>
      </c>
      <c r="AD378" s="24">
        <f t="shared" si="82"/>
        <v>0</v>
      </c>
      <c r="AE378" s="24">
        <f t="shared" si="83"/>
        <v>0</v>
      </c>
      <c r="AG378" s="195" t="str">
        <f t="shared" si="89"/>
        <v/>
      </c>
      <c r="AH378" s="26" t="str">
        <f t="shared" si="90"/>
        <v/>
      </c>
      <c r="AI378" s="24" t="str">
        <f t="shared" si="91"/>
        <v/>
      </c>
    </row>
    <row r="379" spans="1:35" ht="12.75" customHeight="1" x14ac:dyDescent="0.4">
      <c r="A379" s="219">
        <f t="shared" si="92"/>
        <v>367</v>
      </c>
      <c r="B379" s="46"/>
      <c r="C379" s="648"/>
      <c r="D379" s="649"/>
      <c r="E379" s="648"/>
      <c r="F379" s="649"/>
      <c r="G379" s="252"/>
      <c r="H379" s="332"/>
      <c r="I379" s="173">
        <f t="shared" si="84"/>
        <v>0</v>
      </c>
      <c r="J379" s="46"/>
      <c r="K379" s="174"/>
      <c r="L379" s="47"/>
      <c r="M379" s="22">
        <f t="shared" si="85"/>
        <v>0</v>
      </c>
      <c r="N379" s="42" t="str">
        <f t="shared" si="78"/>
        <v xml:space="preserve"> </v>
      </c>
      <c r="O379" s="43">
        <f t="shared" si="86"/>
        <v>0</v>
      </c>
      <c r="P379" s="48"/>
      <c r="Q379" s="48"/>
      <c r="R379" s="48"/>
      <c r="S379" s="172">
        <f t="shared" si="87"/>
        <v>0</v>
      </c>
      <c r="T379" s="183" t="str">
        <f t="shared" si="79"/>
        <v/>
      </c>
      <c r="U379" s="44" t="str">
        <f t="shared" si="88"/>
        <v/>
      </c>
      <c r="V379" s="548"/>
      <c r="W379" s="255"/>
      <c r="X379" s="255"/>
      <c r="Y379" s="255"/>
      <c r="Z379" s="194"/>
      <c r="AB379" s="195">
        <f t="shared" si="80"/>
        <v>0</v>
      </c>
      <c r="AC379" s="26">
        <f t="shared" si="81"/>
        <v>0</v>
      </c>
      <c r="AD379" s="24">
        <f t="shared" si="82"/>
        <v>0</v>
      </c>
      <c r="AE379" s="24">
        <f t="shared" si="83"/>
        <v>0</v>
      </c>
      <c r="AG379" s="195" t="str">
        <f t="shared" si="89"/>
        <v/>
      </c>
      <c r="AH379" s="26" t="str">
        <f t="shared" si="90"/>
        <v/>
      </c>
      <c r="AI379" s="24" t="str">
        <f t="shared" si="91"/>
        <v/>
      </c>
    </row>
    <row r="380" spans="1:35" ht="12.75" customHeight="1" x14ac:dyDescent="0.4">
      <c r="A380" s="219">
        <f t="shared" si="92"/>
        <v>368</v>
      </c>
      <c r="B380" s="46"/>
      <c r="C380" s="648"/>
      <c r="D380" s="649"/>
      <c r="E380" s="648"/>
      <c r="F380" s="649"/>
      <c r="G380" s="252"/>
      <c r="H380" s="332"/>
      <c r="I380" s="173">
        <f t="shared" si="84"/>
        <v>0</v>
      </c>
      <c r="J380" s="46"/>
      <c r="K380" s="174"/>
      <c r="L380" s="47"/>
      <c r="M380" s="22">
        <f t="shared" si="85"/>
        <v>0</v>
      </c>
      <c r="N380" s="42" t="str">
        <f t="shared" si="78"/>
        <v xml:space="preserve"> </v>
      </c>
      <c r="O380" s="43">
        <f t="shared" si="86"/>
        <v>0</v>
      </c>
      <c r="P380" s="48"/>
      <c r="Q380" s="48"/>
      <c r="R380" s="48"/>
      <c r="S380" s="172">
        <f t="shared" si="87"/>
        <v>0</v>
      </c>
      <c r="T380" s="183" t="str">
        <f t="shared" si="79"/>
        <v/>
      </c>
      <c r="U380" s="44" t="str">
        <f t="shared" si="88"/>
        <v/>
      </c>
      <c r="V380" s="548"/>
      <c r="W380" s="255"/>
      <c r="X380" s="255"/>
      <c r="Y380" s="255"/>
      <c r="Z380" s="194"/>
      <c r="AB380" s="195">
        <f t="shared" si="80"/>
        <v>0</v>
      </c>
      <c r="AC380" s="26">
        <f t="shared" si="81"/>
        <v>0</v>
      </c>
      <c r="AD380" s="24">
        <f t="shared" si="82"/>
        <v>0</v>
      </c>
      <c r="AE380" s="24">
        <f t="shared" si="83"/>
        <v>0</v>
      </c>
      <c r="AG380" s="195" t="str">
        <f t="shared" si="89"/>
        <v/>
      </c>
      <c r="AH380" s="26" t="str">
        <f t="shared" si="90"/>
        <v/>
      </c>
      <c r="AI380" s="24" t="str">
        <f t="shared" si="91"/>
        <v/>
      </c>
    </row>
    <row r="381" spans="1:35" ht="12.75" customHeight="1" x14ac:dyDescent="0.4">
      <c r="A381" s="219">
        <f t="shared" si="92"/>
        <v>369</v>
      </c>
      <c r="B381" s="46"/>
      <c r="C381" s="648"/>
      <c r="D381" s="649"/>
      <c r="E381" s="648"/>
      <c r="F381" s="649"/>
      <c r="G381" s="252"/>
      <c r="H381" s="332"/>
      <c r="I381" s="173">
        <f t="shared" si="84"/>
        <v>0</v>
      </c>
      <c r="J381" s="46"/>
      <c r="K381" s="174"/>
      <c r="L381" s="47"/>
      <c r="M381" s="22">
        <f t="shared" si="85"/>
        <v>0</v>
      </c>
      <c r="N381" s="42" t="str">
        <f t="shared" si="78"/>
        <v xml:space="preserve"> </v>
      </c>
      <c r="O381" s="43">
        <f t="shared" si="86"/>
        <v>0</v>
      </c>
      <c r="P381" s="48"/>
      <c r="Q381" s="48"/>
      <c r="R381" s="48"/>
      <c r="S381" s="172">
        <f t="shared" si="87"/>
        <v>0</v>
      </c>
      <c r="T381" s="183" t="str">
        <f t="shared" si="79"/>
        <v/>
      </c>
      <c r="U381" s="44" t="str">
        <f t="shared" si="88"/>
        <v/>
      </c>
      <c r="V381" s="548"/>
      <c r="W381" s="255"/>
      <c r="X381" s="255"/>
      <c r="Y381" s="255"/>
      <c r="Z381" s="194"/>
      <c r="AB381" s="195">
        <f t="shared" si="80"/>
        <v>0</v>
      </c>
      <c r="AC381" s="26">
        <f t="shared" si="81"/>
        <v>0</v>
      </c>
      <c r="AD381" s="24">
        <f t="shared" si="82"/>
        <v>0</v>
      </c>
      <c r="AE381" s="24">
        <f t="shared" si="83"/>
        <v>0</v>
      </c>
      <c r="AG381" s="195" t="str">
        <f t="shared" si="89"/>
        <v/>
      </c>
      <c r="AH381" s="26" t="str">
        <f t="shared" si="90"/>
        <v/>
      </c>
      <c r="AI381" s="24" t="str">
        <f t="shared" si="91"/>
        <v/>
      </c>
    </row>
    <row r="382" spans="1:35" ht="12.75" customHeight="1" x14ac:dyDescent="0.4">
      <c r="A382" s="219">
        <f t="shared" si="92"/>
        <v>370</v>
      </c>
      <c r="B382" s="46"/>
      <c r="C382" s="648"/>
      <c r="D382" s="649"/>
      <c r="E382" s="648"/>
      <c r="F382" s="649"/>
      <c r="G382" s="252"/>
      <c r="H382" s="332"/>
      <c r="I382" s="173">
        <f t="shared" si="84"/>
        <v>0</v>
      </c>
      <c r="J382" s="46"/>
      <c r="K382" s="174"/>
      <c r="L382" s="47"/>
      <c r="M382" s="22">
        <f t="shared" si="85"/>
        <v>0</v>
      </c>
      <c r="N382" s="42" t="str">
        <f t="shared" si="78"/>
        <v xml:space="preserve"> </v>
      </c>
      <c r="O382" s="43">
        <f t="shared" si="86"/>
        <v>0</v>
      </c>
      <c r="P382" s="48"/>
      <c r="Q382" s="48"/>
      <c r="R382" s="48"/>
      <c r="S382" s="172">
        <f t="shared" si="87"/>
        <v>0</v>
      </c>
      <c r="T382" s="183" t="str">
        <f t="shared" si="79"/>
        <v/>
      </c>
      <c r="U382" s="44" t="str">
        <f t="shared" si="88"/>
        <v/>
      </c>
      <c r="V382" s="548"/>
      <c r="W382" s="255"/>
      <c r="X382" s="255"/>
      <c r="Y382" s="255"/>
      <c r="Z382" s="194"/>
      <c r="AB382" s="195">
        <f t="shared" si="80"/>
        <v>0</v>
      </c>
      <c r="AC382" s="26">
        <f t="shared" si="81"/>
        <v>0</v>
      </c>
      <c r="AD382" s="24">
        <f t="shared" si="82"/>
        <v>0</v>
      </c>
      <c r="AE382" s="24">
        <f t="shared" si="83"/>
        <v>0</v>
      </c>
      <c r="AG382" s="195" t="str">
        <f t="shared" si="89"/>
        <v/>
      </c>
      <c r="AH382" s="26" t="str">
        <f t="shared" si="90"/>
        <v/>
      </c>
      <c r="AI382" s="24" t="str">
        <f t="shared" si="91"/>
        <v/>
      </c>
    </row>
    <row r="383" spans="1:35" ht="12.75" customHeight="1" x14ac:dyDescent="0.4">
      <c r="A383" s="219">
        <f t="shared" si="92"/>
        <v>371</v>
      </c>
      <c r="B383" s="46"/>
      <c r="C383" s="648"/>
      <c r="D383" s="649"/>
      <c r="E383" s="648"/>
      <c r="F383" s="649"/>
      <c r="G383" s="252"/>
      <c r="H383" s="332"/>
      <c r="I383" s="173">
        <f t="shared" si="84"/>
        <v>0</v>
      </c>
      <c r="J383" s="46"/>
      <c r="K383" s="174"/>
      <c r="L383" s="47"/>
      <c r="M383" s="22">
        <f t="shared" si="85"/>
        <v>0</v>
      </c>
      <c r="N383" s="42" t="str">
        <f t="shared" si="78"/>
        <v xml:space="preserve"> </v>
      </c>
      <c r="O383" s="43">
        <f t="shared" si="86"/>
        <v>0</v>
      </c>
      <c r="P383" s="48"/>
      <c r="Q383" s="48"/>
      <c r="R383" s="48"/>
      <c r="S383" s="172">
        <f t="shared" si="87"/>
        <v>0</v>
      </c>
      <c r="T383" s="183" t="str">
        <f t="shared" si="79"/>
        <v/>
      </c>
      <c r="U383" s="44" t="str">
        <f t="shared" si="88"/>
        <v/>
      </c>
      <c r="V383" s="548"/>
      <c r="W383" s="255"/>
      <c r="X383" s="255"/>
      <c r="Y383" s="255"/>
      <c r="Z383" s="194"/>
      <c r="AB383" s="195">
        <f t="shared" si="80"/>
        <v>0</v>
      </c>
      <c r="AC383" s="26">
        <f t="shared" si="81"/>
        <v>0</v>
      </c>
      <c r="AD383" s="24">
        <f t="shared" si="82"/>
        <v>0</v>
      </c>
      <c r="AE383" s="24">
        <f t="shared" si="83"/>
        <v>0</v>
      </c>
      <c r="AG383" s="195" t="str">
        <f t="shared" si="89"/>
        <v/>
      </c>
      <c r="AH383" s="26" t="str">
        <f t="shared" si="90"/>
        <v/>
      </c>
      <c r="AI383" s="24" t="str">
        <f t="shared" si="91"/>
        <v/>
      </c>
    </row>
    <row r="384" spans="1:35" ht="12.75" customHeight="1" x14ac:dyDescent="0.4">
      <c r="A384" s="219">
        <f t="shared" si="92"/>
        <v>372</v>
      </c>
      <c r="B384" s="46"/>
      <c r="C384" s="648"/>
      <c r="D384" s="649"/>
      <c r="E384" s="648"/>
      <c r="F384" s="649"/>
      <c r="G384" s="252"/>
      <c r="H384" s="332"/>
      <c r="I384" s="173">
        <f t="shared" si="84"/>
        <v>0</v>
      </c>
      <c r="J384" s="46"/>
      <c r="K384" s="174"/>
      <c r="L384" s="47"/>
      <c r="M384" s="22">
        <f t="shared" si="85"/>
        <v>0</v>
      </c>
      <c r="N384" s="42" t="str">
        <f t="shared" si="78"/>
        <v xml:space="preserve"> </v>
      </c>
      <c r="O384" s="43">
        <f t="shared" si="86"/>
        <v>0</v>
      </c>
      <c r="P384" s="48"/>
      <c r="Q384" s="48"/>
      <c r="R384" s="48"/>
      <c r="S384" s="172">
        <f t="shared" si="87"/>
        <v>0</v>
      </c>
      <c r="T384" s="183" t="str">
        <f t="shared" si="79"/>
        <v/>
      </c>
      <c r="U384" s="44" t="str">
        <f t="shared" si="88"/>
        <v/>
      </c>
      <c r="V384" s="548"/>
      <c r="W384" s="255"/>
      <c r="X384" s="255"/>
      <c r="Y384" s="255"/>
      <c r="Z384" s="194"/>
      <c r="AB384" s="195">
        <f t="shared" si="80"/>
        <v>0</v>
      </c>
      <c r="AC384" s="26">
        <f t="shared" si="81"/>
        <v>0</v>
      </c>
      <c r="AD384" s="24">
        <f t="shared" si="82"/>
        <v>0</v>
      </c>
      <c r="AE384" s="24">
        <f t="shared" si="83"/>
        <v>0</v>
      </c>
      <c r="AG384" s="195" t="str">
        <f t="shared" si="89"/>
        <v/>
      </c>
      <c r="AH384" s="26" t="str">
        <f t="shared" si="90"/>
        <v/>
      </c>
      <c r="AI384" s="24" t="str">
        <f t="shared" si="91"/>
        <v/>
      </c>
    </row>
    <row r="385" spans="1:35" ht="12.75" customHeight="1" x14ac:dyDescent="0.4">
      <c r="A385" s="219">
        <f t="shared" si="92"/>
        <v>373</v>
      </c>
      <c r="B385" s="46"/>
      <c r="C385" s="648"/>
      <c r="D385" s="649"/>
      <c r="E385" s="648"/>
      <c r="F385" s="649"/>
      <c r="G385" s="252"/>
      <c r="H385" s="332"/>
      <c r="I385" s="173">
        <f t="shared" si="84"/>
        <v>0</v>
      </c>
      <c r="J385" s="46"/>
      <c r="K385" s="174"/>
      <c r="L385" s="47"/>
      <c r="M385" s="22">
        <f t="shared" si="85"/>
        <v>0</v>
      </c>
      <c r="N385" s="42" t="str">
        <f t="shared" si="78"/>
        <v xml:space="preserve"> </v>
      </c>
      <c r="O385" s="43">
        <f t="shared" si="86"/>
        <v>0</v>
      </c>
      <c r="P385" s="48"/>
      <c r="Q385" s="48"/>
      <c r="R385" s="48"/>
      <c r="S385" s="172">
        <f t="shared" si="87"/>
        <v>0</v>
      </c>
      <c r="T385" s="183" t="str">
        <f t="shared" si="79"/>
        <v/>
      </c>
      <c r="U385" s="44" t="str">
        <f t="shared" si="88"/>
        <v/>
      </c>
      <c r="V385" s="548"/>
      <c r="W385" s="255"/>
      <c r="X385" s="255"/>
      <c r="Y385" s="255"/>
      <c r="Z385" s="194"/>
      <c r="AB385" s="195">
        <f t="shared" si="80"/>
        <v>0</v>
      </c>
      <c r="AC385" s="26">
        <f t="shared" si="81"/>
        <v>0</v>
      </c>
      <c r="AD385" s="24">
        <f t="shared" si="82"/>
        <v>0</v>
      </c>
      <c r="AE385" s="24">
        <f t="shared" si="83"/>
        <v>0</v>
      </c>
      <c r="AG385" s="195" t="str">
        <f t="shared" si="89"/>
        <v/>
      </c>
      <c r="AH385" s="26" t="str">
        <f t="shared" si="90"/>
        <v/>
      </c>
      <c r="AI385" s="24" t="str">
        <f t="shared" si="91"/>
        <v/>
      </c>
    </row>
    <row r="386" spans="1:35" ht="12.75" customHeight="1" x14ac:dyDescent="0.4">
      <c r="A386" s="219">
        <f t="shared" si="92"/>
        <v>374</v>
      </c>
      <c r="B386" s="46"/>
      <c r="C386" s="648"/>
      <c r="D386" s="649"/>
      <c r="E386" s="648"/>
      <c r="F386" s="649"/>
      <c r="G386" s="252"/>
      <c r="H386" s="332"/>
      <c r="I386" s="173">
        <f t="shared" si="84"/>
        <v>0</v>
      </c>
      <c r="J386" s="46"/>
      <c r="K386" s="174"/>
      <c r="L386" s="47"/>
      <c r="M386" s="22">
        <f t="shared" si="85"/>
        <v>0</v>
      </c>
      <c r="N386" s="42" t="str">
        <f t="shared" si="78"/>
        <v xml:space="preserve"> </v>
      </c>
      <c r="O386" s="43">
        <f t="shared" si="86"/>
        <v>0</v>
      </c>
      <c r="P386" s="48"/>
      <c r="Q386" s="48"/>
      <c r="R386" s="48"/>
      <c r="S386" s="172">
        <f t="shared" si="87"/>
        <v>0</v>
      </c>
      <c r="T386" s="183" t="str">
        <f t="shared" si="79"/>
        <v/>
      </c>
      <c r="U386" s="44" t="str">
        <f t="shared" si="88"/>
        <v/>
      </c>
      <c r="V386" s="548"/>
      <c r="W386" s="255"/>
      <c r="X386" s="255"/>
      <c r="Y386" s="255"/>
      <c r="Z386" s="194"/>
      <c r="AB386" s="195">
        <f t="shared" si="80"/>
        <v>0</v>
      </c>
      <c r="AC386" s="26">
        <f t="shared" si="81"/>
        <v>0</v>
      </c>
      <c r="AD386" s="24">
        <f t="shared" si="82"/>
        <v>0</v>
      </c>
      <c r="AE386" s="24">
        <f t="shared" si="83"/>
        <v>0</v>
      </c>
      <c r="AG386" s="195" t="str">
        <f t="shared" si="89"/>
        <v/>
      </c>
      <c r="AH386" s="26" t="str">
        <f t="shared" si="90"/>
        <v/>
      </c>
      <c r="AI386" s="24" t="str">
        <f t="shared" si="91"/>
        <v/>
      </c>
    </row>
    <row r="387" spans="1:35" ht="12.75" customHeight="1" x14ac:dyDescent="0.4">
      <c r="A387" s="219">
        <f t="shared" si="92"/>
        <v>375</v>
      </c>
      <c r="B387" s="46"/>
      <c r="C387" s="648"/>
      <c r="D387" s="649"/>
      <c r="E387" s="648"/>
      <c r="F387" s="649"/>
      <c r="G387" s="252"/>
      <c r="H387" s="332"/>
      <c r="I387" s="173">
        <f t="shared" si="84"/>
        <v>0</v>
      </c>
      <c r="J387" s="46"/>
      <c r="K387" s="174"/>
      <c r="L387" s="47"/>
      <c r="M387" s="22">
        <f t="shared" si="85"/>
        <v>0</v>
      </c>
      <c r="N387" s="42" t="str">
        <f t="shared" si="78"/>
        <v xml:space="preserve"> </v>
      </c>
      <c r="O387" s="43">
        <f t="shared" si="86"/>
        <v>0</v>
      </c>
      <c r="P387" s="48"/>
      <c r="Q387" s="48"/>
      <c r="R387" s="48"/>
      <c r="S387" s="172">
        <f t="shared" si="87"/>
        <v>0</v>
      </c>
      <c r="T387" s="183" t="str">
        <f t="shared" si="79"/>
        <v/>
      </c>
      <c r="U387" s="44" t="str">
        <f t="shared" si="88"/>
        <v/>
      </c>
      <c r="V387" s="548"/>
      <c r="W387" s="255"/>
      <c r="X387" s="255"/>
      <c r="Y387" s="255"/>
      <c r="Z387" s="194"/>
      <c r="AB387" s="195">
        <f t="shared" si="80"/>
        <v>0</v>
      </c>
      <c r="AC387" s="26">
        <f t="shared" si="81"/>
        <v>0</v>
      </c>
      <c r="AD387" s="24">
        <f t="shared" si="82"/>
        <v>0</v>
      </c>
      <c r="AE387" s="24">
        <f t="shared" si="83"/>
        <v>0</v>
      </c>
      <c r="AG387" s="195" t="str">
        <f t="shared" si="89"/>
        <v/>
      </c>
      <c r="AH387" s="26" t="str">
        <f t="shared" si="90"/>
        <v/>
      </c>
      <c r="AI387" s="24" t="str">
        <f t="shared" si="91"/>
        <v/>
      </c>
    </row>
    <row r="388" spans="1:35" ht="12.75" customHeight="1" x14ac:dyDescent="0.4">
      <c r="A388" s="219">
        <f t="shared" si="92"/>
        <v>376</v>
      </c>
      <c r="B388" s="46"/>
      <c r="C388" s="648"/>
      <c r="D388" s="649"/>
      <c r="E388" s="648"/>
      <c r="F388" s="649"/>
      <c r="G388" s="252"/>
      <c r="H388" s="332"/>
      <c r="I388" s="173">
        <f t="shared" si="84"/>
        <v>0</v>
      </c>
      <c r="J388" s="46"/>
      <c r="K388" s="174"/>
      <c r="L388" s="47"/>
      <c r="M388" s="22">
        <f t="shared" si="85"/>
        <v>0</v>
      </c>
      <c r="N388" s="42" t="str">
        <f t="shared" si="78"/>
        <v xml:space="preserve"> </v>
      </c>
      <c r="O388" s="43">
        <f t="shared" si="86"/>
        <v>0</v>
      </c>
      <c r="P388" s="48"/>
      <c r="Q388" s="48"/>
      <c r="R388" s="48"/>
      <c r="S388" s="172">
        <f t="shared" si="87"/>
        <v>0</v>
      </c>
      <c r="T388" s="183" t="str">
        <f t="shared" si="79"/>
        <v/>
      </c>
      <c r="U388" s="44" t="str">
        <f t="shared" si="88"/>
        <v/>
      </c>
      <c r="V388" s="548"/>
      <c r="W388" s="255"/>
      <c r="X388" s="255"/>
      <c r="Y388" s="255"/>
      <c r="Z388" s="194"/>
      <c r="AB388" s="195">
        <f t="shared" si="80"/>
        <v>0</v>
      </c>
      <c r="AC388" s="26">
        <f t="shared" si="81"/>
        <v>0</v>
      </c>
      <c r="AD388" s="24">
        <f t="shared" si="82"/>
        <v>0</v>
      </c>
      <c r="AE388" s="24">
        <f t="shared" si="83"/>
        <v>0</v>
      </c>
      <c r="AG388" s="195" t="str">
        <f t="shared" si="89"/>
        <v/>
      </c>
      <c r="AH388" s="26" t="str">
        <f t="shared" si="90"/>
        <v/>
      </c>
      <c r="AI388" s="24" t="str">
        <f t="shared" si="91"/>
        <v/>
      </c>
    </row>
    <row r="389" spans="1:35" ht="12.75" customHeight="1" x14ac:dyDescent="0.4">
      <c r="A389" s="219">
        <f t="shared" si="92"/>
        <v>377</v>
      </c>
      <c r="B389" s="46"/>
      <c r="C389" s="648"/>
      <c r="D389" s="649"/>
      <c r="E389" s="648"/>
      <c r="F389" s="649"/>
      <c r="G389" s="252"/>
      <c r="H389" s="332"/>
      <c r="I389" s="173">
        <f t="shared" si="84"/>
        <v>0</v>
      </c>
      <c r="J389" s="46"/>
      <c r="K389" s="174"/>
      <c r="L389" s="47"/>
      <c r="M389" s="22">
        <f t="shared" si="85"/>
        <v>0</v>
      </c>
      <c r="N389" s="42" t="str">
        <f t="shared" si="78"/>
        <v xml:space="preserve"> </v>
      </c>
      <c r="O389" s="43">
        <f t="shared" si="86"/>
        <v>0</v>
      </c>
      <c r="P389" s="48"/>
      <c r="Q389" s="48"/>
      <c r="R389" s="48"/>
      <c r="S389" s="172">
        <f t="shared" si="87"/>
        <v>0</v>
      </c>
      <c r="T389" s="183" t="str">
        <f t="shared" si="79"/>
        <v/>
      </c>
      <c r="U389" s="44" t="str">
        <f t="shared" si="88"/>
        <v/>
      </c>
      <c r="V389" s="548"/>
      <c r="W389" s="255"/>
      <c r="X389" s="255"/>
      <c r="Y389" s="255"/>
      <c r="Z389" s="194"/>
      <c r="AB389" s="195">
        <f t="shared" si="80"/>
        <v>0</v>
      </c>
      <c r="AC389" s="26">
        <f t="shared" si="81"/>
        <v>0</v>
      </c>
      <c r="AD389" s="24">
        <f t="shared" si="82"/>
        <v>0</v>
      </c>
      <c r="AE389" s="24">
        <f t="shared" si="83"/>
        <v>0</v>
      </c>
      <c r="AG389" s="195" t="str">
        <f t="shared" si="89"/>
        <v/>
      </c>
      <c r="AH389" s="26" t="str">
        <f t="shared" si="90"/>
        <v/>
      </c>
      <c r="AI389" s="24" t="str">
        <f t="shared" si="91"/>
        <v/>
      </c>
    </row>
    <row r="390" spans="1:35" ht="12.75" customHeight="1" x14ac:dyDescent="0.4">
      <c r="A390" s="219">
        <f t="shared" si="92"/>
        <v>378</v>
      </c>
      <c r="B390" s="46"/>
      <c r="C390" s="648"/>
      <c r="D390" s="649"/>
      <c r="E390" s="648"/>
      <c r="F390" s="649"/>
      <c r="G390" s="252"/>
      <c r="H390" s="332"/>
      <c r="I390" s="173">
        <f t="shared" si="84"/>
        <v>0</v>
      </c>
      <c r="J390" s="46"/>
      <c r="K390" s="174"/>
      <c r="L390" s="47"/>
      <c r="M390" s="22">
        <f t="shared" si="85"/>
        <v>0</v>
      </c>
      <c r="N390" s="42" t="str">
        <f t="shared" si="78"/>
        <v xml:space="preserve"> </v>
      </c>
      <c r="O390" s="43">
        <f t="shared" si="86"/>
        <v>0</v>
      </c>
      <c r="P390" s="48"/>
      <c r="Q390" s="48"/>
      <c r="R390" s="48"/>
      <c r="S390" s="172">
        <f t="shared" si="87"/>
        <v>0</v>
      </c>
      <c r="T390" s="183" t="str">
        <f t="shared" si="79"/>
        <v/>
      </c>
      <c r="U390" s="44" t="str">
        <f t="shared" si="88"/>
        <v/>
      </c>
      <c r="V390" s="548"/>
      <c r="W390" s="255"/>
      <c r="X390" s="255"/>
      <c r="Y390" s="255"/>
      <c r="Z390" s="194"/>
      <c r="AB390" s="195">
        <f t="shared" si="80"/>
        <v>0</v>
      </c>
      <c r="AC390" s="26">
        <f t="shared" si="81"/>
        <v>0</v>
      </c>
      <c r="AD390" s="24">
        <f t="shared" si="82"/>
        <v>0</v>
      </c>
      <c r="AE390" s="24">
        <f t="shared" si="83"/>
        <v>0</v>
      </c>
      <c r="AG390" s="195" t="str">
        <f t="shared" si="89"/>
        <v/>
      </c>
      <c r="AH390" s="26" t="str">
        <f t="shared" si="90"/>
        <v/>
      </c>
      <c r="AI390" s="24" t="str">
        <f t="shared" si="91"/>
        <v/>
      </c>
    </row>
    <row r="391" spans="1:35" ht="12.75" customHeight="1" x14ac:dyDescent="0.4">
      <c r="A391" s="219">
        <f t="shared" si="92"/>
        <v>379</v>
      </c>
      <c r="B391" s="46"/>
      <c r="C391" s="648"/>
      <c r="D391" s="649"/>
      <c r="E391" s="648"/>
      <c r="F391" s="649"/>
      <c r="G391" s="252"/>
      <c r="H391" s="332"/>
      <c r="I391" s="173">
        <f t="shared" si="84"/>
        <v>0</v>
      </c>
      <c r="J391" s="46"/>
      <c r="K391" s="174"/>
      <c r="L391" s="47"/>
      <c r="M391" s="22">
        <f t="shared" si="85"/>
        <v>0</v>
      </c>
      <c r="N391" s="42" t="str">
        <f t="shared" si="78"/>
        <v xml:space="preserve"> </v>
      </c>
      <c r="O391" s="43">
        <f t="shared" si="86"/>
        <v>0</v>
      </c>
      <c r="P391" s="48"/>
      <c r="Q391" s="48"/>
      <c r="R391" s="48"/>
      <c r="S391" s="172">
        <f t="shared" si="87"/>
        <v>0</v>
      </c>
      <c r="T391" s="183" t="str">
        <f t="shared" si="79"/>
        <v/>
      </c>
      <c r="U391" s="44" t="str">
        <f t="shared" si="88"/>
        <v/>
      </c>
      <c r="V391" s="548"/>
      <c r="W391" s="255"/>
      <c r="X391" s="255"/>
      <c r="Y391" s="255"/>
      <c r="Z391" s="194"/>
      <c r="AB391" s="195">
        <f t="shared" si="80"/>
        <v>0</v>
      </c>
      <c r="AC391" s="26">
        <f t="shared" si="81"/>
        <v>0</v>
      </c>
      <c r="AD391" s="24">
        <f t="shared" si="82"/>
        <v>0</v>
      </c>
      <c r="AE391" s="24">
        <f t="shared" si="83"/>
        <v>0</v>
      </c>
      <c r="AG391" s="195" t="str">
        <f t="shared" si="89"/>
        <v/>
      </c>
      <c r="AH391" s="26" t="str">
        <f t="shared" si="90"/>
        <v/>
      </c>
      <c r="AI391" s="24" t="str">
        <f t="shared" si="91"/>
        <v/>
      </c>
    </row>
    <row r="392" spans="1:35" ht="12.75" customHeight="1" x14ac:dyDescent="0.4">
      <c r="A392" s="219">
        <f t="shared" si="92"/>
        <v>380</v>
      </c>
      <c r="B392" s="46"/>
      <c r="C392" s="648"/>
      <c r="D392" s="649"/>
      <c r="E392" s="648"/>
      <c r="F392" s="649"/>
      <c r="G392" s="252"/>
      <c r="H392" s="332"/>
      <c r="I392" s="173">
        <f t="shared" si="84"/>
        <v>0</v>
      </c>
      <c r="J392" s="46"/>
      <c r="K392" s="174"/>
      <c r="L392" s="47"/>
      <c r="M392" s="22">
        <f t="shared" si="85"/>
        <v>0</v>
      </c>
      <c r="N392" s="42" t="str">
        <f t="shared" si="78"/>
        <v xml:space="preserve"> </v>
      </c>
      <c r="O392" s="43">
        <f t="shared" si="86"/>
        <v>0</v>
      </c>
      <c r="P392" s="48"/>
      <c r="Q392" s="48"/>
      <c r="R392" s="48"/>
      <c r="S392" s="172">
        <f t="shared" si="87"/>
        <v>0</v>
      </c>
      <c r="T392" s="183" t="str">
        <f t="shared" si="79"/>
        <v/>
      </c>
      <c r="U392" s="44" t="str">
        <f t="shared" si="88"/>
        <v/>
      </c>
      <c r="V392" s="548"/>
      <c r="W392" s="255"/>
      <c r="X392" s="255"/>
      <c r="Y392" s="255"/>
      <c r="Z392" s="194"/>
      <c r="AB392" s="195">
        <f t="shared" si="80"/>
        <v>0</v>
      </c>
      <c r="AC392" s="26">
        <f t="shared" si="81"/>
        <v>0</v>
      </c>
      <c r="AD392" s="24">
        <f t="shared" si="82"/>
        <v>0</v>
      </c>
      <c r="AE392" s="24">
        <f t="shared" si="83"/>
        <v>0</v>
      </c>
      <c r="AG392" s="195" t="str">
        <f t="shared" si="89"/>
        <v/>
      </c>
      <c r="AH392" s="26" t="str">
        <f t="shared" si="90"/>
        <v/>
      </c>
      <c r="AI392" s="24" t="str">
        <f t="shared" si="91"/>
        <v/>
      </c>
    </row>
    <row r="393" spans="1:35" ht="12.75" customHeight="1" x14ac:dyDescent="0.4">
      <c r="A393" s="219">
        <f t="shared" si="92"/>
        <v>381</v>
      </c>
      <c r="B393" s="46"/>
      <c r="C393" s="648"/>
      <c r="D393" s="649"/>
      <c r="E393" s="648"/>
      <c r="F393" s="649"/>
      <c r="G393" s="252"/>
      <c r="H393" s="332"/>
      <c r="I393" s="173">
        <f t="shared" si="84"/>
        <v>0</v>
      </c>
      <c r="J393" s="46"/>
      <c r="K393" s="174"/>
      <c r="L393" s="47"/>
      <c r="M393" s="22">
        <f t="shared" si="85"/>
        <v>0</v>
      </c>
      <c r="N393" s="42" t="str">
        <f t="shared" si="78"/>
        <v xml:space="preserve"> </v>
      </c>
      <c r="O393" s="43">
        <f t="shared" si="86"/>
        <v>0</v>
      </c>
      <c r="P393" s="48"/>
      <c r="Q393" s="48"/>
      <c r="R393" s="48"/>
      <c r="S393" s="172">
        <f t="shared" si="87"/>
        <v>0</v>
      </c>
      <c r="T393" s="183" t="str">
        <f t="shared" si="79"/>
        <v/>
      </c>
      <c r="U393" s="44" t="str">
        <f t="shared" si="88"/>
        <v/>
      </c>
      <c r="V393" s="548"/>
      <c r="W393" s="255"/>
      <c r="X393" s="255"/>
      <c r="Y393" s="255"/>
      <c r="Z393" s="194"/>
      <c r="AB393" s="195">
        <f t="shared" si="80"/>
        <v>0</v>
      </c>
      <c r="AC393" s="26">
        <f t="shared" si="81"/>
        <v>0</v>
      </c>
      <c r="AD393" s="24">
        <f t="shared" si="82"/>
        <v>0</v>
      </c>
      <c r="AE393" s="24">
        <f t="shared" si="83"/>
        <v>0</v>
      </c>
      <c r="AG393" s="195" t="str">
        <f t="shared" si="89"/>
        <v/>
      </c>
      <c r="AH393" s="26" t="str">
        <f t="shared" si="90"/>
        <v/>
      </c>
      <c r="AI393" s="24" t="str">
        <f t="shared" si="91"/>
        <v/>
      </c>
    </row>
    <row r="394" spans="1:35" ht="12.75" customHeight="1" x14ac:dyDescent="0.4">
      <c r="A394" s="219">
        <f t="shared" si="92"/>
        <v>382</v>
      </c>
      <c r="B394" s="46"/>
      <c r="C394" s="648"/>
      <c r="D394" s="649"/>
      <c r="E394" s="648"/>
      <c r="F394" s="649"/>
      <c r="G394" s="252"/>
      <c r="H394" s="332"/>
      <c r="I394" s="173">
        <f t="shared" si="84"/>
        <v>0</v>
      </c>
      <c r="J394" s="46"/>
      <c r="K394" s="174"/>
      <c r="L394" s="47"/>
      <c r="M394" s="22">
        <f t="shared" si="85"/>
        <v>0</v>
      </c>
      <c r="N394" s="42" t="str">
        <f t="shared" si="78"/>
        <v xml:space="preserve"> </v>
      </c>
      <c r="O394" s="43">
        <f t="shared" si="86"/>
        <v>0</v>
      </c>
      <c r="P394" s="48"/>
      <c r="Q394" s="48"/>
      <c r="R394" s="48"/>
      <c r="S394" s="172">
        <f t="shared" si="87"/>
        <v>0</v>
      </c>
      <c r="T394" s="183" t="str">
        <f t="shared" si="79"/>
        <v/>
      </c>
      <c r="U394" s="44" t="str">
        <f t="shared" si="88"/>
        <v/>
      </c>
      <c r="V394" s="548"/>
      <c r="W394" s="255"/>
      <c r="X394" s="255"/>
      <c r="Y394" s="255"/>
      <c r="Z394" s="194"/>
      <c r="AB394" s="195">
        <f t="shared" si="80"/>
        <v>0</v>
      </c>
      <c r="AC394" s="26">
        <f t="shared" si="81"/>
        <v>0</v>
      </c>
      <c r="AD394" s="24">
        <f t="shared" si="82"/>
        <v>0</v>
      </c>
      <c r="AE394" s="24">
        <f t="shared" si="83"/>
        <v>0</v>
      </c>
      <c r="AG394" s="195" t="str">
        <f t="shared" si="89"/>
        <v/>
      </c>
      <c r="AH394" s="26" t="str">
        <f t="shared" si="90"/>
        <v/>
      </c>
      <c r="AI394" s="24" t="str">
        <f t="shared" si="91"/>
        <v/>
      </c>
    </row>
    <row r="395" spans="1:35" ht="12.75" customHeight="1" x14ac:dyDescent="0.4">
      <c r="A395" s="219">
        <f t="shared" si="92"/>
        <v>383</v>
      </c>
      <c r="B395" s="46"/>
      <c r="C395" s="648"/>
      <c r="D395" s="649"/>
      <c r="E395" s="648"/>
      <c r="F395" s="649"/>
      <c r="G395" s="252"/>
      <c r="H395" s="332"/>
      <c r="I395" s="173">
        <f t="shared" si="84"/>
        <v>0</v>
      </c>
      <c r="J395" s="46"/>
      <c r="K395" s="174"/>
      <c r="L395" s="47"/>
      <c r="M395" s="22">
        <f t="shared" si="85"/>
        <v>0</v>
      </c>
      <c r="N395" s="42" t="str">
        <f t="shared" si="78"/>
        <v xml:space="preserve"> </v>
      </c>
      <c r="O395" s="43">
        <f t="shared" si="86"/>
        <v>0</v>
      </c>
      <c r="P395" s="48"/>
      <c r="Q395" s="48"/>
      <c r="R395" s="48"/>
      <c r="S395" s="172">
        <f t="shared" si="87"/>
        <v>0</v>
      </c>
      <c r="T395" s="183" t="str">
        <f t="shared" si="79"/>
        <v/>
      </c>
      <c r="U395" s="44" t="str">
        <f t="shared" si="88"/>
        <v/>
      </c>
      <c r="V395" s="548"/>
      <c r="W395" s="255"/>
      <c r="X395" s="255"/>
      <c r="Y395" s="255"/>
      <c r="Z395" s="194"/>
      <c r="AB395" s="195">
        <f t="shared" si="80"/>
        <v>0</v>
      </c>
      <c r="AC395" s="26">
        <f t="shared" si="81"/>
        <v>0</v>
      </c>
      <c r="AD395" s="24">
        <f t="shared" si="82"/>
        <v>0</v>
      </c>
      <c r="AE395" s="24">
        <f t="shared" si="83"/>
        <v>0</v>
      </c>
      <c r="AG395" s="195" t="str">
        <f t="shared" si="89"/>
        <v/>
      </c>
      <c r="AH395" s="26" t="str">
        <f t="shared" si="90"/>
        <v/>
      </c>
      <c r="AI395" s="24" t="str">
        <f t="shared" si="91"/>
        <v/>
      </c>
    </row>
    <row r="396" spans="1:35" ht="12.75" customHeight="1" x14ac:dyDescent="0.4">
      <c r="A396" s="219">
        <f t="shared" si="92"/>
        <v>384</v>
      </c>
      <c r="B396" s="46"/>
      <c r="C396" s="648"/>
      <c r="D396" s="649"/>
      <c r="E396" s="648"/>
      <c r="F396" s="649"/>
      <c r="G396" s="252"/>
      <c r="H396" s="332"/>
      <c r="I396" s="173">
        <f t="shared" si="84"/>
        <v>0</v>
      </c>
      <c r="J396" s="46"/>
      <c r="K396" s="174"/>
      <c r="L396" s="47"/>
      <c r="M396" s="22">
        <f t="shared" si="85"/>
        <v>0</v>
      </c>
      <c r="N396" s="42" t="str">
        <f t="shared" si="78"/>
        <v xml:space="preserve"> </v>
      </c>
      <c r="O396" s="43">
        <f t="shared" si="86"/>
        <v>0</v>
      </c>
      <c r="P396" s="48"/>
      <c r="Q396" s="48"/>
      <c r="R396" s="48"/>
      <c r="S396" s="172">
        <f t="shared" si="87"/>
        <v>0</v>
      </c>
      <c r="T396" s="183" t="str">
        <f t="shared" si="79"/>
        <v/>
      </c>
      <c r="U396" s="44" t="str">
        <f t="shared" si="88"/>
        <v/>
      </c>
      <c r="V396" s="548"/>
      <c r="W396" s="255"/>
      <c r="X396" s="255"/>
      <c r="Y396" s="255"/>
      <c r="Z396" s="194"/>
      <c r="AB396" s="195">
        <f t="shared" si="80"/>
        <v>0</v>
      </c>
      <c r="AC396" s="26">
        <f t="shared" si="81"/>
        <v>0</v>
      </c>
      <c r="AD396" s="24">
        <f t="shared" si="82"/>
        <v>0</v>
      </c>
      <c r="AE396" s="24">
        <f t="shared" si="83"/>
        <v>0</v>
      </c>
      <c r="AG396" s="195" t="str">
        <f t="shared" si="89"/>
        <v/>
      </c>
      <c r="AH396" s="26" t="str">
        <f t="shared" si="90"/>
        <v/>
      </c>
      <c r="AI396" s="24" t="str">
        <f t="shared" si="91"/>
        <v/>
      </c>
    </row>
    <row r="397" spans="1:35" ht="12.75" customHeight="1" x14ac:dyDescent="0.4">
      <c r="A397" s="219">
        <f t="shared" si="92"/>
        <v>385</v>
      </c>
      <c r="B397" s="46"/>
      <c r="C397" s="648"/>
      <c r="D397" s="649"/>
      <c r="E397" s="648"/>
      <c r="F397" s="649"/>
      <c r="G397" s="252"/>
      <c r="H397" s="332"/>
      <c r="I397" s="173">
        <f t="shared" si="84"/>
        <v>0</v>
      </c>
      <c r="J397" s="46"/>
      <c r="K397" s="174"/>
      <c r="L397" s="47"/>
      <c r="M397" s="22">
        <f t="shared" si="85"/>
        <v>0</v>
      </c>
      <c r="N397" s="42" t="str">
        <f t="shared" ref="N397:N460" si="93">IF(K397&lt;=0.5,IF(M397&gt;0.5,"Fail"," "),IF(K397&lt;=0.8,IF(M397&gt;0.8,"Fail"," ")," "))</f>
        <v xml:space="preserve"> </v>
      </c>
      <c r="O397" s="43">
        <f t="shared" si="86"/>
        <v>0</v>
      </c>
      <c r="P397" s="48"/>
      <c r="Q397" s="48"/>
      <c r="R397" s="48"/>
      <c r="S397" s="172">
        <f t="shared" si="87"/>
        <v>0</v>
      </c>
      <c r="T397" s="183" t="str">
        <f t="shared" ref="T397:T460" si="94">IF(J397&gt;0,IF(S397*12&gt;L397,"Fail",""),"")</f>
        <v/>
      </c>
      <c r="U397" s="44" t="str">
        <f t="shared" si="88"/>
        <v/>
      </c>
      <c r="V397" s="548"/>
      <c r="W397" s="255"/>
      <c r="X397" s="255"/>
      <c r="Y397" s="255"/>
      <c r="Z397" s="194"/>
      <c r="AB397" s="195">
        <f t="shared" ref="AB397:AB460" si="95">IF(I397=1.5,$M$8,IF(I397=2.5,$N$8,IF(I397=3.5,$O$8,IF(I397=4.5,$P$8,IF(I397=5.5,$Q$8,IF(I397=6.5,$R$8,IF(I397=7.5,$S$8,IF(I397=8.5,$T$8,0))))))))</f>
        <v>0</v>
      </c>
      <c r="AC397" s="26">
        <f t="shared" ref="AC397:AC460" si="96">IF(I397=1,$M$7,IF(I397=2,$N$7,IF(I397=3,$O$7,IF(I397=4,$P$7,IF(I397=5,$Q$7,IF(I397=6,$R$7,IF(I397=7,$S$7,IF(I397=8,$T$7,AB397))))))))</f>
        <v>0</v>
      </c>
      <c r="AD397" s="24">
        <f t="shared" ref="AD397:AD460" si="97">IF(J397=1,$M$7,IF(J397=2,$N$7,IF(J397=3,$O$7,IF(J397=4,$P$7,IF(J397=5,$Q$7,IF(J397=6,$R$7,IF(J397=7,$S$7,IF(J397=8,$T$7,0))))))))</f>
        <v>0</v>
      </c>
      <c r="AE397" s="24">
        <f t="shared" ref="AE397:AE460" si="98">(K397*AC397)</f>
        <v>0</v>
      </c>
      <c r="AG397" s="195" t="str">
        <f t="shared" si="89"/>
        <v/>
      </c>
      <c r="AH397" s="26" t="str">
        <f t="shared" si="90"/>
        <v/>
      </c>
      <c r="AI397" s="24" t="str">
        <f t="shared" si="91"/>
        <v/>
      </c>
    </row>
    <row r="398" spans="1:35" ht="12.75" customHeight="1" x14ac:dyDescent="0.4">
      <c r="A398" s="219">
        <f t="shared" si="92"/>
        <v>386</v>
      </c>
      <c r="B398" s="46"/>
      <c r="C398" s="648"/>
      <c r="D398" s="649"/>
      <c r="E398" s="648"/>
      <c r="F398" s="649"/>
      <c r="G398" s="252"/>
      <c r="H398" s="332"/>
      <c r="I398" s="173">
        <f t="shared" ref="I398:I461" si="99">IF(C398&lt;&gt;"",IF(H398&lt;1,1,(H398*1.5)),0)</f>
        <v>0</v>
      </c>
      <c r="J398" s="46"/>
      <c r="K398" s="174"/>
      <c r="L398" s="47"/>
      <c r="M398" s="22">
        <f t="shared" ref="M398:M461" si="100">IF(OR(C398="VACANT",K398=0),0,(L398/AD398))</f>
        <v>0</v>
      </c>
      <c r="N398" s="42" t="str">
        <f t="shared" si="93"/>
        <v xml:space="preserve"> </v>
      </c>
      <c r="O398" s="43">
        <f t="shared" ref="O398:O461" si="101">+AE398/12*0.3</f>
        <v>0</v>
      </c>
      <c r="P398" s="48"/>
      <c r="Q398" s="48"/>
      <c r="R398" s="48"/>
      <c r="S398" s="172">
        <f t="shared" ref="S398:S461" si="102">P398-Q398-R398</f>
        <v>0</v>
      </c>
      <c r="T398" s="183" t="str">
        <f t="shared" si="94"/>
        <v/>
      </c>
      <c r="U398" s="44" t="str">
        <f t="shared" ref="U398:U461" si="103">IF(C398="Vacant","",IF(S398&gt;=0,IF(S398&gt;O398,"Fail",""),""))</f>
        <v/>
      </c>
      <c r="V398" s="548"/>
      <c r="W398" s="255"/>
      <c r="X398" s="255"/>
      <c r="Y398" s="255"/>
      <c r="Z398" s="194"/>
      <c r="AB398" s="195">
        <f t="shared" si="95"/>
        <v>0</v>
      </c>
      <c r="AC398" s="26">
        <f t="shared" si="96"/>
        <v>0</v>
      </c>
      <c r="AD398" s="24">
        <f t="shared" si="97"/>
        <v>0</v>
      </c>
      <c r="AE398" s="24">
        <f t="shared" si="98"/>
        <v>0</v>
      </c>
      <c r="AG398" s="195" t="str">
        <f t="shared" ref="AG398:AG461" si="104">IF(R398&gt;=1,1,"")</f>
        <v/>
      </c>
      <c r="AH398" s="26" t="str">
        <f t="shared" ref="AH398:AH461" si="105">IF(AG398=1,H398,"")</f>
        <v/>
      </c>
      <c r="AI398" s="24" t="str">
        <f t="shared" ref="AI398:AI461" si="106">IF(AG398=1,P398,"")</f>
        <v/>
      </c>
    </row>
    <row r="399" spans="1:35" ht="12.75" customHeight="1" x14ac:dyDescent="0.4">
      <c r="A399" s="219">
        <f t="shared" ref="A399:A462" si="107">A398+1</f>
        <v>387</v>
      </c>
      <c r="B399" s="46"/>
      <c r="C399" s="648"/>
      <c r="D399" s="649"/>
      <c r="E399" s="648"/>
      <c r="F399" s="649"/>
      <c r="G399" s="252"/>
      <c r="H399" s="332"/>
      <c r="I399" s="173">
        <f t="shared" si="99"/>
        <v>0</v>
      </c>
      <c r="J399" s="46"/>
      <c r="K399" s="174"/>
      <c r="L399" s="47"/>
      <c r="M399" s="22">
        <f t="shared" si="100"/>
        <v>0</v>
      </c>
      <c r="N399" s="42" t="str">
        <f t="shared" si="93"/>
        <v xml:space="preserve"> </v>
      </c>
      <c r="O399" s="43">
        <f t="shared" si="101"/>
        <v>0</v>
      </c>
      <c r="P399" s="48"/>
      <c r="Q399" s="48"/>
      <c r="R399" s="48"/>
      <c r="S399" s="172">
        <f t="shared" si="102"/>
        <v>0</v>
      </c>
      <c r="T399" s="183" t="str">
        <f t="shared" si="94"/>
        <v/>
      </c>
      <c r="U399" s="44" t="str">
        <f t="shared" si="103"/>
        <v/>
      </c>
      <c r="V399" s="548"/>
      <c r="W399" s="255"/>
      <c r="X399" s="255"/>
      <c r="Y399" s="255"/>
      <c r="Z399" s="194"/>
      <c r="AB399" s="195">
        <f t="shared" si="95"/>
        <v>0</v>
      </c>
      <c r="AC399" s="26">
        <f t="shared" si="96"/>
        <v>0</v>
      </c>
      <c r="AD399" s="24">
        <f t="shared" si="97"/>
        <v>0</v>
      </c>
      <c r="AE399" s="24">
        <f t="shared" si="98"/>
        <v>0</v>
      </c>
      <c r="AG399" s="195" t="str">
        <f t="shared" si="104"/>
        <v/>
      </c>
      <c r="AH399" s="26" t="str">
        <f t="shared" si="105"/>
        <v/>
      </c>
      <c r="AI399" s="24" t="str">
        <f t="shared" si="106"/>
        <v/>
      </c>
    </row>
    <row r="400" spans="1:35" ht="12.75" customHeight="1" x14ac:dyDescent="0.4">
      <c r="A400" s="219">
        <f t="shared" si="107"/>
        <v>388</v>
      </c>
      <c r="B400" s="46"/>
      <c r="C400" s="648"/>
      <c r="D400" s="649"/>
      <c r="E400" s="648"/>
      <c r="F400" s="649"/>
      <c r="G400" s="252"/>
      <c r="H400" s="332"/>
      <c r="I400" s="173">
        <f t="shared" si="99"/>
        <v>0</v>
      </c>
      <c r="J400" s="46"/>
      <c r="K400" s="174"/>
      <c r="L400" s="47"/>
      <c r="M400" s="22">
        <f t="shared" si="100"/>
        <v>0</v>
      </c>
      <c r="N400" s="42" t="str">
        <f t="shared" si="93"/>
        <v xml:space="preserve"> </v>
      </c>
      <c r="O400" s="43">
        <f t="shared" si="101"/>
        <v>0</v>
      </c>
      <c r="P400" s="48"/>
      <c r="Q400" s="48"/>
      <c r="R400" s="48"/>
      <c r="S400" s="172">
        <f t="shared" si="102"/>
        <v>0</v>
      </c>
      <c r="T400" s="183" t="str">
        <f t="shared" si="94"/>
        <v/>
      </c>
      <c r="U400" s="44" t="str">
        <f t="shared" si="103"/>
        <v/>
      </c>
      <c r="V400" s="548"/>
      <c r="W400" s="255"/>
      <c r="X400" s="255"/>
      <c r="Y400" s="255"/>
      <c r="Z400" s="194"/>
      <c r="AB400" s="195">
        <f t="shared" si="95"/>
        <v>0</v>
      </c>
      <c r="AC400" s="26">
        <f t="shared" si="96"/>
        <v>0</v>
      </c>
      <c r="AD400" s="24">
        <f t="shared" si="97"/>
        <v>0</v>
      </c>
      <c r="AE400" s="24">
        <f t="shared" si="98"/>
        <v>0</v>
      </c>
      <c r="AG400" s="195" t="str">
        <f t="shared" si="104"/>
        <v/>
      </c>
      <c r="AH400" s="26" t="str">
        <f t="shared" si="105"/>
        <v/>
      </c>
      <c r="AI400" s="24" t="str">
        <f t="shared" si="106"/>
        <v/>
      </c>
    </row>
    <row r="401" spans="1:35" ht="12.75" customHeight="1" x14ac:dyDescent="0.4">
      <c r="A401" s="219">
        <f t="shared" si="107"/>
        <v>389</v>
      </c>
      <c r="B401" s="46"/>
      <c r="C401" s="648"/>
      <c r="D401" s="649"/>
      <c r="E401" s="648"/>
      <c r="F401" s="649"/>
      <c r="G401" s="252"/>
      <c r="H401" s="332"/>
      <c r="I401" s="173">
        <f t="shared" si="99"/>
        <v>0</v>
      </c>
      <c r="J401" s="46"/>
      <c r="K401" s="174"/>
      <c r="L401" s="47"/>
      <c r="M401" s="22">
        <f t="shared" si="100"/>
        <v>0</v>
      </c>
      <c r="N401" s="42" t="str">
        <f t="shared" si="93"/>
        <v xml:space="preserve"> </v>
      </c>
      <c r="O401" s="43">
        <f t="shared" si="101"/>
        <v>0</v>
      </c>
      <c r="P401" s="48"/>
      <c r="Q401" s="48"/>
      <c r="R401" s="48"/>
      <c r="S401" s="172">
        <f t="shared" si="102"/>
        <v>0</v>
      </c>
      <c r="T401" s="183" t="str">
        <f t="shared" si="94"/>
        <v/>
      </c>
      <c r="U401" s="44" t="str">
        <f t="shared" si="103"/>
        <v/>
      </c>
      <c r="V401" s="548"/>
      <c r="W401" s="255"/>
      <c r="X401" s="255"/>
      <c r="Y401" s="255"/>
      <c r="Z401" s="194"/>
      <c r="AB401" s="195">
        <f t="shared" si="95"/>
        <v>0</v>
      </c>
      <c r="AC401" s="26">
        <f t="shared" si="96"/>
        <v>0</v>
      </c>
      <c r="AD401" s="24">
        <f t="shared" si="97"/>
        <v>0</v>
      </c>
      <c r="AE401" s="24">
        <f t="shared" si="98"/>
        <v>0</v>
      </c>
      <c r="AG401" s="195" t="str">
        <f t="shared" si="104"/>
        <v/>
      </c>
      <c r="AH401" s="26" t="str">
        <f t="shared" si="105"/>
        <v/>
      </c>
      <c r="AI401" s="24" t="str">
        <f t="shared" si="106"/>
        <v/>
      </c>
    </row>
    <row r="402" spans="1:35" ht="12.75" customHeight="1" x14ac:dyDescent="0.4">
      <c r="A402" s="219">
        <f t="shared" si="107"/>
        <v>390</v>
      </c>
      <c r="B402" s="46"/>
      <c r="C402" s="648"/>
      <c r="D402" s="649"/>
      <c r="E402" s="648"/>
      <c r="F402" s="649"/>
      <c r="G402" s="252"/>
      <c r="H402" s="332"/>
      <c r="I402" s="173">
        <f t="shared" si="99"/>
        <v>0</v>
      </c>
      <c r="J402" s="46"/>
      <c r="K402" s="174"/>
      <c r="L402" s="47"/>
      <c r="M402" s="22">
        <f t="shared" si="100"/>
        <v>0</v>
      </c>
      <c r="N402" s="42" t="str">
        <f t="shared" si="93"/>
        <v xml:space="preserve"> </v>
      </c>
      <c r="O402" s="43">
        <f t="shared" si="101"/>
        <v>0</v>
      </c>
      <c r="P402" s="48"/>
      <c r="Q402" s="48"/>
      <c r="R402" s="48"/>
      <c r="S402" s="172">
        <f t="shared" si="102"/>
        <v>0</v>
      </c>
      <c r="T402" s="183" t="str">
        <f t="shared" si="94"/>
        <v/>
      </c>
      <c r="U402" s="44" t="str">
        <f t="shared" si="103"/>
        <v/>
      </c>
      <c r="V402" s="548"/>
      <c r="W402" s="255"/>
      <c r="X402" s="255"/>
      <c r="Y402" s="255"/>
      <c r="Z402" s="194"/>
      <c r="AB402" s="195">
        <f t="shared" si="95"/>
        <v>0</v>
      </c>
      <c r="AC402" s="26">
        <f t="shared" si="96"/>
        <v>0</v>
      </c>
      <c r="AD402" s="24">
        <f t="shared" si="97"/>
        <v>0</v>
      </c>
      <c r="AE402" s="24">
        <f t="shared" si="98"/>
        <v>0</v>
      </c>
      <c r="AG402" s="195" t="str">
        <f t="shared" si="104"/>
        <v/>
      </c>
      <c r="AH402" s="26" t="str">
        <f t="shared" si="105"/>
        <v/>
      </c>
      <c r="AI402" s="24" t="str">
        <f t="shared" si="106"/>
        <v/>
      </c>
    </row>
    <row r="403" spans="1:35" ht="12.75" customHeight="1" x14ac:dyDescent="0.4">
      <c r="A403" s="219">
        <f t="shared" si="107"/>
        <v>391</v>
      </c>
      <c r="B403" s="46"/>
      <c r="C403" s="648"/>
      <c r="D403" s="649"/>
      <c r="E403" s="648"/>
      <c r="F403" s="649"/>
      <c r="G403" s="252"/>
      <c r="H403" s="332"/>
      <c r="I403" s="173">
        <f t="shared" si="99"/>
        <v>0</v>
      </c>
      <c r="J403" s="46"/>
      <c r="K403" s="174"/>
      <c r="L403" s="47"/>
      <c r="M403" s="22">
        <f t="shared" si="100"/>
        <v>0</v>
      </c>
      <c r="N403" s="42" t="str">
        <f t="shared" si="93"/>
        <v xml:space="preserve"> </v>
      </c>
      <c r="O403" s="43">
        <f t="shared" si="101"/>
        <v>0</v>
      </c>
      <c r="P403" s="48"/>
      <c r="Q403" s="48"/>
      <c r="R403" s="48"/>
      <c r="S403" s="172">
        <f t="shared" si="102"/>
        <v>0</v>
      </c>
      <c r="T403" s="183" t="str">
        <f t="shared" si="94"/>
        <v/>
      </c>
      <c r="U403" s="44" t="str">
        <f t="shared" si="103"/>
        <v/>
      </c>
      <c r="V403" s="548"/>
      <c r="W403" s="255"/>
      <c r="X403" s="255"/>
      <c r="Y403" s="255"/>
      <c r="Z403" s="194"/>
      <c r="AB403" s="195">
        <f t="shared" si="95"/>
        <v>0</v>
      </c>
      <c r="AC403" s="26">
        <f t="shared" si="96"/>
        <v>0</v>
      </c>
      <c r="AD403" s="24">
        <f t="shared" si="97"/>
        <v>0</v>
      </c>
      <c r="AE403" s="24">
        <f t="shared" si="98"/>
        <v>0</v>
      </c>
      <c r="AG403" s="195" t="str">
        <f t="shared" si="104"/>
        <v/>
      </c>
      <c r="AH403" s="26" t="str">
        <f t="shared" si="105"/>
        <v/>
      </c>
      <c r="AI403" s="24" t="str">
        <f t="shared" si="106"/>
        <v/>
      </c>
    </row>
    <row r="404" spans="1:35" ht="12.75" customHeight="1" x14ac:dyDescent="0.4">
      <c r="A404" s="219">
        <f t="shared" si="107"/>
        <v>392</v>
      </c>
      <c r="B404" s="46"/>
      <c r="C404" s="648"/>
      <c r="D404" s="649"/>
      <c r="E404" s="648"/>
      <c r="F404" s="649"/>
      <c r="G404" s="252"/>
      <c r="H404" s="332"/>
      <c r="I404" s="173">
        <f t="shared" si="99"/>
        <v>0</v>
      </c>
      <c r="J404" s="46"/>
      <c r="K404" s="174"/>
      <c r="L404" s="47"/>
      <c r="M404" s="22">
        <f t="shared" si="100"/>
        <v>0</v>
      </c>
      <c r="N404" s="42" t="str">
        <f t="shared" si="93"/>
        <v xml:space="preserve"> </v>
      </c>
      <c r="O404" s="43">
        <f t="shared" si="101"/>
        <v>0</v>
      </c>
      <c r="P404" s="48"/>
      <c r="Q404" s="48"/>
      <c r="R404" s="48"/>
      <c r="S404" s="172">
        <f t="shared" si="102"/>
        <v>0</v>
      </c>
      <c r="T404" s="183" t="str">
        <f t="shared" si="94"/>
        <v/>
      </c>
      <c r="U404" s="44" t="str">
        <f t="shared" si="103"/>
        <v/>
      </c>
      <c r="V404" s="548"/>
      <c r="W404" s="255"/>
      <c r="X404" s="255"/>
      <c r="Y404" s="255"/>
      <c r="Z404" s="194"/>
      <c r="AB404" s="195">
        <f t="shared" si="95"/>
        <v>0</v>
      </c>
      <c r="AC404" s="26">
        <f t="shared" si="96"/>
        <v>0</v>
      </c>
      <c r="AD404" s="24">
        <f t="shared" si="97"/>
        <v>0</v>
      </c>
      <c r="AE404" s="24">
        <f t="shared" si="98"/>
        <v>0</v>
      </c>
      <c r="AG404" s="195" t="str">
        <f t="shared" si="104"/>
        <v/>
      </c>
      <c r="AH404" s="26" t="str">
        <f t="shared" si="105"/>
        <v/>
      </c>
      <c r="AI404" s="24" t="str">
        <f t="shared" si="106"/>
        <v/>
      </c>
    </row>
    <row r="405" spans="1:35" ht="12.75" customHeight="1" x14ac:dyDescent="0.4">
      <c r="A405" s="219">
        <f t="shared" si="107"/>
        <v>393</v>
      </c>
      <c r="B405" s="46"/>
      <c r="C405" s="648"/>
      <c r="D405" s="649"/>
      <c r="E405" s="648"/>
      <c r="F405" s="649"/>
      <c r="G405" s="252"/>
      <c r="H405" s="332"/>
      <c r="I405" s="173">
        <f t="shared" si="99"/>
        <v>0</v>
      </c>
      <c r="J405" s="46"/>
      <c r="K405" s="174"/>
      <c r="L405" s="47"/>
      <c r="M405" s="22">
        <f t="shared" si="100"/>
        <v>0</v>
      </c>
      <c r="N405" s="42" t="str">
        <f t="shared" si="93"/>
        <v xml:space="preserve"> </v>
      </c>
      <c r="O405" s="43">
        <f t="shared" si="101"/>
        <v>0</v>
      </c>
      <c r="P405" s="48"/>
      <c r="Q405" s="48"/>
      <c r="R405" s="48"/>
      <c r="S405" s="172">
        <f t="shared" si="102"/>
        <v>0</v>
      </c>
      <c r="T405" s="183" t="str">
        <f t="shared" si="94"/>
        <v/>
      </c>
      <c r="U405" s="44" t="str">
        <f t="shared" si="103"/>
        <v/>
      </c>
      <c r="V405" s="548"/>
      <c r="W405" s="255"/>
      <c r="X405" s="255"/>
      <c r="Y405" s="255"/>
      <c r="Z405" s="194"/>
      <c r="AB405" s="195">
        <f t="shared" si="95"/>
        <v>0</v>
      </c>
      <c r="AC405" s="26">
        <f t="shared" si="96"/>
        <v>0</v>
      </c>
      <c r="AD405" s="24">
        <f t="shared" si="97"/>
        <v>0</v>
      </c>
      <c r="AE405" s="24">
        <f t="shared" si="98"/>
        <v>0</v>
      </c>
      <c r="AG405" s="195" t="str">
        <f t="shared" si="104"/>
        <v/>
      </c>
      <c r="AH405" s="26" t="str">
        <f t="shared" si="105"/>
        <v/>
      </c>
      <c r="AI405" s="24" t="str">
        <f t="shared" si="106"/>
        <v/>
      </c>
    </row>
    <row r="406" spans="1:35" ht="12.75" customHeight="1" x14ac:dyDescent="0.4">
      <c r="A406" s="219">
        <f t="shared" si="107"/>
        <v>394</v>
      </c>
      <c r="B406" s="46"/>
      <c r="C406" s="648"/>
      <c r="D406" s="649"/>
      <c r="E406" s="648"/>
      <c r="F406" s="649"/>
      <c r="G406" s="252"/>
      <c r="H406" s="332"/>
      <c r="I406" s="173">
        <f t="shared" si="99"/>
        <v>0</v>
      </c>
      <c r="J406" s="46"/>
      <c r="K406" s="174"/>
      <c r="L406" s="47"/>
      <c r="M406" s="22">
        <f t="shared" si="100"/>
        <v>0</v>
      </c>
      <c r="N406" s="42" t="str">
        <f t="shared" si="93"/>
        <v xml:space="preserve"> </v>
      </c>
      <c r="O406" s="43">
        <f t="shared" si="101"/>
        <v>0</v>
      </c>
      <c r="P406" s="48"/>
      <c r="Q406" s="48"/>
      <c r="R406" s="48"/>
      <c r="S406" s="172">
        <f t="shared" si="102"/>
        <v>0</v>
      </c>
      <c r="T406" s="183" t="str">
        <f t="shared" si="94"/>
        <v/>
      </c>
      <c r="U406" s="44" t="str">
        <f t="shared" si="103"/>
        <v/>
      </c>
      <c r="V406" s="548"/>
      <c r="W406" s="255"/>
      <c r="X406" s="255"/>
      <c r="Y406" s="255"/>
      <c r="Z406" s="194"/>
      <c r="AB406" s="195">
        <f t="shared" si="95"/>
        <v>0</v>
      </c>
      <c r="AC406" s="26">
        <f t="shared" si="96"/>
        <v>0</v>
      </c>
      <c r="AD406" s="24">
        <f t="shared" si="97"/>
        <v>0</v>
      </c>
      <c r="AE406" s="24">
        <f t="shared" si="98"/>
        <v>0</v>
      </c>
      <c r="AG406" s="195" t="str">
        <f t="shared" si="104"/>
        <v/>
      </c>
      <c r="AH406" s="26" t="str">
        <f t="shared" si="105"/>
        <v/>
      </c>
      <c r="AI406" s="24" t="str">
        <f t="shared" si="106"/>
        <v/>
      </c>
    </row>
    <row r="407" spans="1:35" ht="12.75" customHeight="1" x14ac:dyDescent="0.4">
      <c r="A407" s="219">
        <f t="shared" si="107"/>
        <v>395</v>
      </c>
      <c r="B407" s="46"/>
      <c r="C407" s="648"/>
      <c r="D407" s="649"/>
      <c r="E407" s="648"/>
      <c r="F407" s="649"/>
      <c r="G407" s="252"/>
      <c r="H407" s="332"/>
      <c r="I407" s="173">
        <f t="shared" si="99"/>
        <v>0</v>
      </c>
      <c r="J407" s="46"/>
      <c r="K407" s="174"/>
      <c r="L407" s="47"/>
      <c r="M407" s="22">
        <f t="shared" si="100"/>
        <v>0</v>
      </c>
      <c r="N407" s="42" t="str">
        <f t="shared" si="93"/>
        <v xml:space="preserve"> </v>
      </c>
      <c r="O407" s="43">
        <f t="shared" si="101"/>
        <v>0</v>
      </c>
      <c r="P407" s="48"/>
      <c r="Q407" s="48"/>
      <c r="R407" s="48"/>
      <c r="S407" s="172">
        <f t="shared" si="102"/>
        <v>0</v>
      </c>
      <c r="T407" s="183" t="str">
        <f t="shared" si="94"/>
        <v/>
      </c>
      <c r="U407" s="44" t="str">
        <f t="shared" si="103"/>
        <v/>
      </c>
      <c r="V407" s="548"/>
      <c r="W407" s="255"/>
      <c r="X407" s="255"/>
      <c r="Y407" s="255"/>
      <c r="Z407" s="194"/>
      <c r="AB407" s="195">
        <f t="shared" si="95"/>
        <v>0</v>
      </c>
      <c r="AC407" s="26">
        <f t="shared" si="96"/>
        <v>0</v>
      </c>
      <c r="AD407" s="24">
        <f t="shared" si="97"/>
        <v>0</v>
      </c>
      <c r="AE407" s="24">
        <f t="shared" si="98"/>
        <v>0</v>
      </c>
      <c r="AG407" s="195" t="str">
        <f t="shared" si="104"/>
        <v/>
      </c>
      <c r="AH407" s="26" t="str">
        <f t="shared" si="105"/>
        <v/>
      </c>
      <c r="AI407" s="24" t="str">
        <f t="shared" si="106"/>
        <v/>
      </c>
    </row>
    <row r="408" spans="1:35" ht="12.75" customHeight="1" x14ac:dyDescent="0.4">
      <c r="A408" s="219">
        <f t="shared" si="107"/>
        <v>396</v>
      </c>
      <c r="B408" s="46"/>
      <c r="C408" s="648"/>
      <c r="D408" s="649"/>
      <c r="E408" s="648"/>
      <c r="F408" s="649"/>
      <c r="G408" s="252"/>
      <c r="H408" s="332"/>
      <c r="I408" s="173">
        <f t="shared" si="99"/>
        <v>0</v>
      </c>
      <c r="J408" s="46"/>
      <c r="K408" s="174"/>
      <c r="L408" s="47"/>
      <c r="M408" s="22">
        <f t="shared" si="100"/>
        <v>0</v>
      </c>
      <c r="N408" s="42" t="str">
        <f t="shared" si="93"/>
        <v xml:space="preserve"> </v>
      </c>
      <c r="O408" s="43">
        <f t="shared" si="101"/>
        <v>0</v>
      </c>
      <c r="P408" s="48"/>
      <c r="Q408" s="48"/>
      <c r="R408" s="48"/>
      <c r="S408" s="172">
        <f t="shared" si="102"/>
        <v>0</v>
      </c>
      <c r="T408" s="183" t="str">
        <f t="shared" si="94"/>
        <v/>
      </c>
      <c r="U408" s="44" t="str">
        <f t="shared" si="103"/>
        <v/>
      </c>
      <c r="V408" s="548"/>
      <c r="W408" s="255"/>
      <c r="X408" s="255"/>
      <c r="Y408" s="255"/>
      <c r="Z408" s="194"/>
      <c r="AB408" s="195">
        <f t="shared" si="95"/>
        <v>0</v>
      </c>
      <c r="AC408" s="26">
        <f t="shared" si="96"/>
        <v>0</v>
      </c>
      <c r="AD408" s="24">
        <f t="shared" si="97"/>
        <v>0</v>
      </c>
      <c r="AE408" s="24">
        <f t="shared" si="98"/>
        <v>0</v>
      </c>
      <c r="AG408" s="195" t="str">
        <f t="shared" si="104"/>
        <v/>
      </c>
      <c r="AH408" s="26" t="str">
        <f t="shared" si="105"/>
        <v/>
      </c>
      <c r="AI408" s="24" t="str">
        <f t="shared" si="106"/>
        <v/>
      </c>
    </row>
    <row r="409" spans="1:35" ht="12.75" customHeight="1" x14ac:dyDescent="0.4">
      <c r="A409" s="219">
        <f t="shared" si="107"/>
        <v>397</v>
      </c>
      <c r="B409" s="46"/>
      <c r="C409" s="648"/>
      <c r="D409" s="649"/>
      <c r="E409" s="648"/>
      <c r="F409" s="649"/>
      <c r="G409" s="252"/>
      <c r="H409" s="332"/>
      <c r="I409" s="173">
        <f t="shared" si="99"/>
        <v>0</v>
      </c>
      <c r="J409" s="46"/>
      <c r="K409" s="174"/>
      <c r="L409" s="47"/>
      <c r="M409" s="22">
        <f t="shared" si="100"/>
        <v>0</v>
      </c>
      <c r="N409" s="42" t="str">
        <f t="shared" si="93"/>
        <v xml:space="preserve"> </v>
      </c>
      <c r="O409" s="43">
        <f t="shared" si="101"/>
        <v>0</v>
      </c>
      <c r="P409" s="48"/>
      <c r="Q409" s="48"/>
      <c r="R409" s="48"/>
      <c r="S409" s="172">
        <f t="shared" si="102"/>
        <v>0</v>
      </c>
      <c r="T409" s="183" t="str">
        <f t="shared" si="94"/>
        <v/>
      </c>
      <c r="U409" s="44" t="str">
        <f t="shared" si="103"/>
        <v/>
      </c>
      <c r="V409" s="548"/>
      <c r="W409" s="255"/>
      <c r="X409" s="255"/>
      <c r="Y409" s="255"/>
      <c r="Z409" s="194"/>
      <c r="AB409" s="195">
        <f t="shared" si="95"/>
        <v>0</v>
      </c>
      <c r="AC409" s="26">
        <f t="shared" si="96"/>
        <v>0</v>
      </c>
      <c r="AD409" s="24">
        <f t="shared" si="97"/>
        <v>0</v>
      </c>
      <c r="AE409" s="24">
        <f t="shared" si="98"/>
        <v>0</v>
      </c>
      <c r="AG409" s="195" t="str">
        <f t="shared" si="104"/>
        <v/>
      </c>
      <c r="AH409" s="26" t="str">
        <f t="shared" si="105"/>
        <v/>
      </c>
      <c r="AI409" s="24" t="str">
        <f t="shared" si="106"/>
        <v/>
      </c>
    </row>
    <row r="410" spans="1:35" ht="12.75" customHeight="1" x14ac:dyDescent="0.4">
      <c r="A410" s="219">
        <f t="shared" si="107"/>
        <v>398</v>
      </c>
      <c r="B410" s="46"/>
      <c r="C410" s="648"/>
      <c r="D410" s="649"/>
      <c r="E410" s="648"/>
      <c r="F410" s="649"/>
      <c r="G410" s="252"/>
      <c r="H410" s="332"/>
      <c r="I410" s="173">
        <f t="shared" si="99"/>
        <v>0</v>
      </c>
      <c r="J410" s="46"/>
      <c r="K410" s="174"/>
      <c r="L410" s="47"/>
      <c r="M410" s="22">
        <f t="shared" si="100"/>
        <v>0</v>
      </c>
      <c r="N410" s="42" t="str">
        <f t="shared" si="93"/>
        <v xml:space="preserve"> </v>
      </c>
      <c r="O410" s="43">
        <f t="shared" si="101"/>
        <v>0</v>
      </c>
      <c r="P410" s="48"/>
      <c r="Q410" s="48"/>
      <c r="R410" s="48"/>
      <c r="S410" s="172">
        <f t="shared" si="102"/>
        <v>0</v>
      </c>
      <c r="T410" s="183" t="str">
        <f t="shared" si="94"/>
        <v/>
      </c>
      <c r="U410" s="44" t="str">
        <f t="shared" si="103"/>
        <v/>
      </c>
      <c r="V410" s="548"/>
      <c r="W410" s="255"/>
      <c r="X410" s="255"/>
      <c r="Y410" s="255"/>
      <c r="Z410" s="194"/>
      <c r="AB410" s="195">
        <f t="shared" si="95"/>
        <v>0</v>
      </c>
      <c r="AC410" s="26">
        <f t="shared" si="96"/>
        <v>0</v>
      </c>
      <c r="AD410" s="24">
        <f t="shared" si="97"/>
        <v>0</v>
      </c>
      <c r="AE410" s="24">
        <f t="shared" si="98"/>
        <v>0</v>
      </c>
      <c r="AG410" s="195" t="str">
        <f t="shared" si="104"/>
        <v/>
      </c>
      <c r="AH410" s="26" t="str">
        <f t="shared" si="105"/>
        <v/>
      </c>
      <c r="AI410" s="24" t="str">
        <f t="shared" si="106"/>
        <v/>
      </c>
    </row>
    <row r="411" spans="1:35" ht="12.75" customHeight="1" x14ac:dyDescent="0.4">
      <c r="A411" s="219">
        <f t="shared" si="107"/>
        <v>399</v>
      </c>
      <c r="B411" s="46"/>
      <c r="C411" s="648"/>
      <c r="D411" s="649"/>
      <c r="E411" s="648"/>
      <c r="F411" s="649"/>
      <c r="G411" s="252"/>
      <c r="H411" s="332"/>
      <c r="I411" s="173">
        <f t="shared" si="99"/>
        <v>0</v>
      </c>
      <c r="J411" s="46"/>
      <c r="K411" s="174"/>
      <c r="L411" s="47"/>
      <c r="M411" s="22">
        <f t="shared" si="100"/>
        <v>0</v>
      </c>
      <c r="N411" s="42" t="str">
        <f t="shared" si="93"/>
        <v xml:space="preserve"> </v>
      </c>
      <c r="O411" s="43">
        <f t="shared" si="101"/>
        <v>0</v>
      </c>
      <c r="P411" s="48"/>
      <c r="Q411" s="48"/>
      <c r="R411" s="48"/>
      <c r="S411" s="172">
        <f t="shared" si="102"/>
        <v>0</v>
      </c>
      <c r="T411" s="183" t="str">
        <f t="shared" si="94"/>
        <v/>
      </c>
      <c r="U411" s="44" t="str">
        <f t="shared" si="103"/>
        <v/>
      </c>
      <c r="V411" s="548"/>
      <c r="W411" s="255"/>
      <c r="X411" s="255"/>
      <c r="Y411" s="255"/>
      <c r="Z411" s="194"/>
      <c r="AB411" s="195">
        <f t="shared" si="95"/>
        <v>0</v>
      </c>
      <c r="AC411" s="26">
        <f t="shared" si="96"/>
        <v>0</v>
      </c>
      <c r="AD411" s="24">
        <f t="shared" si="97"/>
        <v>0</v>
      </c>
      <c r="AE411" s="24">
        <f t="shared" si="98"/>
        <v>0</v>
      </c>
      <c r="AG411" s="195" t="str">
        <f t="shared" si="104"/>
        <v/>
      </c>
      <c r="AH411" s="26" t="str">
        <f t="shared" si="105"/>
        <v/>
      </c>
      <c r="AI411" s="24" t="str">
        <f t="shared" si="106"/>
        <v/>
      </c>
    </row>
    <row r="412" spans="1:35" ht="12.75" customHeight="1" x14ac:dyDescent="0.4">
      <c r="A412" s="219">
        <f t="shared" si="107"/>
        <v>400</v>
      </c>
      <c r="B412" s="46"/>
      <c r="C412" s="648"/>
      <c r="D412" s="649"/>
      <c r="E412" s="648"/>
      <c r="F412" s="649"/>
      <c r="G412" s="252"/>
      <c r="H412" s="332"/>
      <c r="I412" s="173">
        <f t="shared" si="99"/>
        <v>0</v>
      </c>
      <c r="J412" s="46"/>
      <c r="K412" s="174"/>
      <c r="L412" s="47"/>
      <c r="M412" s="22">
        <f t="shared" si="100"/>
        <v>0</v>
      </c>
      <c r="N412" s="42" t="str">
        <f t="shared" si="93"/>
        <v xml:space="preserve"> </v>
      </c>
      <c r="O412" s="43">
        <f t="shared" si="101"/>
        <v>0</v>
      </c>
      <c r="P412" s="48"/>
      <c r="Q412" s="48"/>
      <c r="R412" s="48"/>
      <c r="S412" s="172">
        <f t="shared" si="102"/>
        <v>0</v>
      </c>
      <c r="T412" s="183" t="str">
        <f t="shared" si="94"/>
        <v/>
      </c>
      <c r="U412" s="44" t="str">
        <f t="shared" si="103"/>
        <v/>
      </c>
      <c r="V412" s="548"/>
      <c r="W412" s="255"/>
      <c r="X412" s="255"/>
      <c r="Y412" s="255"/>
      <c r="Z412" s="194"/>
      <c r="AB412" s="195">
        <f t="shared" si="95"/>
        <v>0</v>
      </c>
      <c r="AC412" s="26">
        <f t="shared" si="96"/>
        <v>0</v>
      </c>
      <c r="AD412" s="24">
        <f t="shared" si="97"/>
        <v>0</v>
      </c>
      <c r="AE412" s="24">
        <f t="shared" si="98"/>
        <v>0</v>
      </c>
      <c r="AG412" s="195" t="str">
        <f t="shared" si="104"/>
        <v/>
      </c>
      <c r="AH412" s="26" t="str">
        <f t="shared" si="105"/>
        <v/>
      </c>
      <c r="AI412" s="24" t="str">
        <f t="shared" si="106"/>
        <v/>
      </c>
    </row>
    <row r="413" spans="1:35" ht="12.75" customHeight="1" x14ac:dyDescent="0.4">
      <c r="A413" s="219">
        <f t="shared" si="107"/>
        <v>401</v>
      </c>
      <c r="B413" s="46"/>
      <c r="C413" s="648"/>
      <c r="D413" s="649"/>
      <c r="E413" s="648"/>
      <c r="F413" s="649"/>
      <c r="G413" s="252"/>
      <c r="H413" s="332"/>
      <c r="I413" s="173">
        <f t="shared" si="99"/>
        <v>0</v>
      </c>
      <c r="J413" s="46"/>
      <c r="K413" s="174"/>
      <c r="L413" s="47"/>
      <c r="M413" s="22">
        <f t="shared" si="100"/>
        <v>0</v>
      </c>
      <c r="N413" s="42" t="str">
        <f t="shared" si="93"/>
        <v xml:space="preserve"> </v>
      </c>
      <c r="O413" s="43">
        <f t="shared" si="101"/>
        <v>0</v>
      </c>
      <c r="P413" s="48"/>
      <c r="Q413" s="48"/>
      <c r="R413" s="48"/>
      <c r="S413" s="172">
        <f t="shared" si="102"/>
        <v>0</v>
      </c>
      <c r="T413" s="183" t="str">
        <f t="shared" si="94"/>
        <v/>
      </c>
      <c r="U413" s="44" t="str">
        <f t="shared" si="103"/>
        <v/>
      </c>
      <c r="V413" s="548"/>
      <c r="W413" s="255"/>
      <c r="X413" s="255"/>
      <c r="Y413" s="255"/>
      <c r="Z413" s="194"/>
      <c r="AB413" s="195">
        <f t="shared" si="95"/>
        <v>0</v>
      </c>
      <c r="AC413" s="26">
        <f t="shared" si="96"/>
        <v>0</v>
      </c>
      <c r="AD413" s="24">
        <f t="shared" si="97"/>
        <v>0</v>
      </c>
      <c r="AE413" s="24">
        <f t="shared" si="98"/>
        <v>0</v>
      </c>
      <c r="AG413" s="195" t="str">
        <f t="shared" si="104"/>
        <v/>
      </c>
      <c r="AH413" s="26" t="str">
        <f t="shared" si="105"/>
        <v/>
      </c>
      <c r="AI413" s="24" t="str">
        <f t="shared" si="106"/>
        <v/>
      </c>
    </row>
    <row r="414" spans="1:35" ht="12.75" customHeight="1" x14ac:dyDescent="0.4">
      <c r="A414" s="219">
        <f t="shared" si="107"/>
        <v>402</v>
      </c>
      <c r="B414" s="46"/>
      <c r="C414" s="648"/>
      <c r="D414" s="649"/>
      <c r="E414" s="648"/>
      <c r="F414" s="649"/>
      <c r="G414" s="252"/>
      <c r="H414" s="332"/>
      <c r="I414" s="173">
        <f t="shared" si="99"/>
        <v>0</v>
      </c>
      <c r="J414" s="46"/>
      <c r="K414" s="174"/>
      <c r="L414" s="47"/>
      <c r="M414" s="22">
        <f t="shared" si="100"/>
        <v>0</v>
      </c>
      <c r="N414" s="42" t="str">
        <f t="shared" si="93"/>
        <v xml:space="preserve"> </v>
      </c>
      <c r="O414" s="43">
        <f t="shared" si="101"/>
        <v>0</v>
      </c>
      <c r="P414" s="48"/>
      <c r="Q414" s="48"/>
      <c r="R414" s="48"/>
      <c r="S414" s="172">
        <f t="shared" si="102"/>
        <v>0</v>
      </c>
      <c r="T414" s="183" t="str">
        <f t="shared" si="94"/>
        <v/>
      </c>
      <c r="U414" s="44" t="str">
        <f t="shared" si="103"/>
        <v/>
      </c>
      <c r="V414" s="548"/>
      <c r="W414" s="255"/>
      <c r="X414" s="255"/>
      <c r="Y414" s="255"/>
      <c r="Z414" s="194"/>
      <c r="AB414" s="195">
        <f t="shared" si="95"/>
        <v>0</v>
      </c>
      <c r="AC414" s="26">
        <f t="shared" si="96"/>
        <v>0</v>
      </c>
      <c r="AD414" s="24">
        <f t="shared" si="97"/>
        <v>0</v>
      </c>
      <c r="AE414" s="24">
        <f t="shared" si="98"/>
        <v>0</v>
      </c>
      <c r="AG414" s="195" t="str">
        <f t="shared" si="104"/>
        <v/>
      </c>
      <c r="AH414" s="26" t="str">
        <f t="shared" si="105"/>
        <v/>
      </c>
      <c r="AI414" s="24" t="str">
        <f t="shared" si="106"/>
        <v/>
      </c>
    </row>
    <row r="415" spans="1:35" ht="12.75" customHeight="1" x14ac:dyDescent="0.4">
      <c r="A415" s="219">
        <f t="shared" si="107"/>
        <v>403</v>
      </c>
      <c r="B415" s="46"/>
      <c r="C415" s="648"/>
      <c r="D415" s="649"/>
      <c r="E415" s="648"/>
      <c r="F415" s="649"/>
      <c r="G415" s="252"/>
      <c r="H415" s="332"/>
      <c r="I415" s="173">
        <f t="shared" si="99"/>
        <v>0</v>
      </c>
      <c r="J415" s="46"/>
      <c r="K415" s="174"/>
      <c r="L415" s="47"/>
      <c r="M415" s="22">
        <f t="shared" si="100"/>
        <v>0</v>
      </c>
      <c r="N415" s="42" t="str">
        <f t="shared" si="93"/>
        <v xml:space="preserve"> </v>
      </c>
      <c r="O415" s="43">
        <f t="shared" si="101"/>
        <v>0</v>
      </c>
      <c r="P415" s="48"/>
      <c r="Q415" s="48"/>
      <c r="R415" s="48"/>
      <c r="S415" s="172">
        <f t="shared" si="102"/>
        <v>0</v>
      </c>
      <c r="T415" s="183" t="str">
        <f t="shared" si="94"/>
        <v/>
      </c>
      <c r="U415" s="44" t="str">
        <f t="shared" si="103"/>
        <v/>
      </c>
      <c r="V415" s="548"/>
      <c r="W415" s="255"/>
      <c r="X415" s="255"/>
      <c r="Y415" s="255"/>
      <c r="Z415" s="194"/>
      <c r="AB415" s="195">
        <f t="shared" si="95"/>
        <v>0</v>
      </c>
      <c r="AC415" s="26">
        <f t="shared" si="96"/>
        <v>0</v>
      </c>
      <c r="AD415" s="24">
        <f t="shared" si="97"/>
        <v>0</v>
      </c>
      <c r="AE415" s="24">
        <f t="shared" si="98"/>
        <v>0</v>
      </c>
      <c r="AG415" s="195" t="str">
        <f t="shared" si="104"/>
        <v/>
      </c>
      <c r="AH415" s="26" t="str">
        <f t="shared" si="105"/>
        <v/>
      </c>
      <c r="AI415" s="24" t="str">
        <f t="shared" si="106"/>
        <v/>
      </c>
    </row>
    <row r="416" spans="1:35" ht="12.75" customHeight="1" x14ac:dyDescent="0.4">
      <c r="A416" s="219">
        <f t="shared" si="107"/>
        <v>404</v>
      </c>
      <c r="B416" s="46"/>
      <c r="C416" s="648"/>
      <c r="D416" s="649"/>
      <c r="E416" s="648"/>
      <c r="F416" s="649"/>
      <c r="G416" s="252"/>
      <c r="H416" s="332"/>
      <c r="I416" s="173">
        <f t="shared" si="99"/>
        <v>0</v>
      </c>
      <c r="J416" s="46"/>
      <c r="K416" s="174"/>
      <c r="L416" s="47"/>
      <c r="M416" s="22">
        <f t="shared" si="100"/>
        <v>0</v>
      </c>
      <c r="N416" s="42" t="str">
        <f t="shared" si="93"/>
        <v xml:space="preserve"> </v>
      </c>
      <c r="O416" s="43">
        <f t="shared" si="101"/>
        <v>0</v>
      </c>
      <c r="P416" s="48"/>
      <c r="Q416" s="48"/>
      <c r="R416" s="48"/>
      <c r="S416" s="172">
        <f t="shared" si="102"/>
        <v>0</v>
      </c>
      <c r="T416" s="183" t="str">
        <f t="shared" si="94"/>
        <v/>
      </c>
      <c r="U416" s="44" t="str">
        <f t="shared" si="103"/>
        <v/>
      </c>
      <c r="V416" s="548"/>
      <c r="W416" s="255"/>
      <c r="X416" s="255"/>
      <c r="Y416" s="255"/>
      <c r="Z416" s="194"/>
      <c r="AB416" s="195">
        <f t="shared" si="95"/>
        <v>0</v>
      </c>
      <c r="AC416" s="26">
        <f t="shared" si="96"/>
        <v>0</v>
      </c>
      <c r="AD416" s="24">
        <f t="shared" si="97"/>
        <v>0</v>
      </c>
      <c r="AE416" s="24">
        <f t="shared" si="98"/>
        <v>0</v>
      </c>
      <c r="AG416" s="195" t="str">
        <f t="shared" si="104"/>
        <v/>
      </c>
      <c r="AH416" s="26" t="str">
        <f t="shared" si="105"/>
        <v/>
      </c>
      <c r="AI416" s="24" t="str">
        <f t="shared" si="106"/>
        <v/>
      </c>
    </row>
    <row r="417" spans="1:35" ht="12.75" customHeight="1" x14ac:dyDescent="0.4">
      <c r="A417" s="219">
        <f t="shared" si="107"/>
        <v>405</v>
      </c>
      <c r="B417" s="46"/>
      <c r="C417" s="648"/>
      <c r="D417" s="649"/>
      <c r="E417" s="648"/>
      <c r="F417" s="649"/>
      <c r="G417" s="252"/>
      <c r="H417" s="332"/>
      <c r="I417" s="173">
        <f t="shared" si="99"/>
        <v>0</v>
      </c>
      <c r="J417" s="46"/>
      <c r="K417" s="174"/>
      <c r="L417" s="47"/>
      <c r="M417" s="22">
        <f t="shared" si="100"/>
        <v>0</v>
      </c>
      <c r="N417" s="42" t="str">
        <f t="shared" si="93"/>
        <v xml:space="preserve"> </v>
      </c>
      <c r="O417" s="43">
        <f t="shared" si="101"/>
        <v>0</v>
      </c>
      <c r="P417" s="48"/>
      <c r="Q417" s="48"/>
      <c r="R417" s="48"/>
      <c r="S417" s="172">
        <f t="shared" si="102"/>
        <v>0</v>
      </c>
      <c r="T417" s="183" t="str">
        <f t="shared" si="94"/>
        <v/>
      </c>
      <c r="U417" s="44" t="str">
        <f t="shared" si="103"/>
        <v/>
      </c>
      <c r="V417" s="548"/>
      <c r="W417" s="255"/>
      <c r="X417" s="255"/>
      <c r="Y417" s="255"/>
      <c r="Z417" s="194"/>
      <c r="AB417" s="195">
        <f t="shared" si="95"/>
        <v>0</v>
      </c>
      <c r="AC417" s="26">
        <f t="shared" si="96"/>
        <v>0</v>
      </c>
      <c r="AD417" s="24">
        <f t="shared" si="97"/>
        <v>0</v>
      </c>
      <c r="AE417" s="24">
        <f t="shared" si="98"/>
        <v>0</v>
      </c>
      <c r="AG417" s="195" t="str">
        <f t="shared" si="104"/>
        <v/>
      </c>
      <c r="AH417" s="26" t="str">
        <f t="shared" si="105"/>
        <v/>
      </c>
      <c r="AI417" s="24" t="str">
        <f t="shared" si="106"/>
        <v/>
      </c>
    </row>
    <row r="418" spans="1:35" ht="12.75" customHeight="1" x14ac:dyDescent="0.4">
      <c r="A418" s="219">
        <f t="shared" si="107"/>
        <v>406</v>
      </c>
      <c r="B418" s="46"/>
      <c r="C418" s="648"/>
      <c r="D418" s="649"/>
      <c r="E418" s="648"/>
      <c r="F418" s="649"/>
      <c r="G418" s="252"/>
      <c r="H418" s="332"/>
      <c r="I418" s="173">
        <f t="shared" si="99"/>
        <v>0</v>
      </c>
      <c r="J418" s="46"/>
      <c r="K418" s="174"/>
      <c r="L418" s="47"/>
      <c r="M418" s="22">
        <f t="shared" si="100"/>
        <v>0</v>
      </c>
      <c r="N418" s="42" t="str">
        <f t="shared" si="93"/>
        <v xml:space="preserve"> </v>
      </c>
      <c r="O418" s="43">
        <f t="shared" si="101"/>
        <v>0</v>
      </c>
      <c r="P418" s="48"/>
      <c r="Q418" s="48"/>
      <c r="R418" s="48"/>
      <c r="S418" s="172">
        <f t="shared" si="102"/>
        <v>0</v>
      </c>
      <c r="T418" s="183" t="str">
        <f t="shared" si="94"/>
        <v/>
      </c>
      <c r="U418" s="44" t="str">
        <f t="shared" si="103"/>
        <v/>
      </c>
      <c r="V418" s="548"/>
      <c r="W418" s="255"/>
      <c r="X418" s="255"/>
      <c r="Y418" s="255"/>
      <c r="Z418" s="194"/>
      <c r="AB418" s="195">
        <f t="shared" si="95"/>
        <v>0</v>
      </c>
      <c r="AC418" s="26">
        <f t="shared" si="96"/>
        <v>0</v>
      </c>
      <c r="AD418" s="24">
        <f t="shared" si="97"/>
        <v>0</v>
      </c>
      <c r="AE418" s="24">
        <f t="shared" si="98"/>
        <v>0</v>
      </c>
      <c r="AG418" s="195" t="str">
        <f t="shared" si="104"/>
        <v/>
      </c>
      <c r="AH418" s="26" t="str">
        <f t="shared" si="105"/>
        <v/>
      </c>
      <c r="AI418" s="24" t="str">
        <f t="shared" si="106"/>
        <v/>
      </c>
    </row>
    <row r="419" spans="1:35" ht="12.75" customHeight="1" x14ac:dyDescent="0.4">
      <c r="A419" s="219">
        <f t="shared" si="107"/>
        <v>407</v>
      </c>
      <c r="B419" s="46"/>
      <c r="C419" s="648"/>
      <c r="D419" s="649"/>
      <c r="E419" s="648"/>
      <c r="F419" s="649"/>
      <c r="G419" s="252"/>
      <c r="H419" s="332"/>
      <c r="I419" s="173">
        <f t="shared" si="99"/>
        <v>0</v>
      </c>
      <c r="J419" s="46"/>
      <c r="K419" s="174"/>
      <c r="L419" s="47"/>
      <c r="M419" s="22">
        <f t="shared" si="100"/>
        <v>0</v>
      </c>
      <c r="N419" s="42" t="str">
        <f t="shared" si="93"/>
        <v xml:space="preserve"> </v>
      </c>
      <c r="O419" s="43">
        <f t="shared" si="101"/>
        <v>0</v>
      </c>
      <c r="P419" s="48"/>
      <c r="Q419" s="48"/>
      <c r="R419" s="48"/>
      <c r="S419" s="172">
        <f t="shared" si="102"/>
        <v>0</v>
      </c>
      <c r="T419" s="183" t="str">
        <f t="shared" si="94"/>
        <v/>
      </c>
      <c r="U419" s="44" t="str">
        <f t="shared" si="103"/>
        <v/>
      </c>
      <c r="V419" s="548"/>
      <c r="W419" s="255"/>
      <c r="X419" s="255"/>
      <c r="Y419" s="255"/>
      <c r="Z419" s="194"/>
      <c r="AB419" s="195">
        <f t="shared" si="95"/>
        <v>0</v>
      </c>
      <c r="AC419" s="26">
        <f t="shared" si="96"/>
        <v>0</v>
      </c>
      <c r="AD419" s="24">
        <f t="shared" si="97"/>
        <v>0</v>
      </c>
      <c r="AE419" s="24">
        <f t="shared" si="98"/>
        <v>0</v>
      </c>
      <c r="AG419" s="195" t="str">
        <f t="shared" si="104"/>
        <v/>
      </c>
      <c r="AH419" s="26" t="str">
        <f t="shared" si="105"/>
        <v/>
      </c>
      <c r="AI419" s="24" t="str">
        <f t="shared" si="106"/>
        <v/>
      </c>
    </row>
    <row r="420" spans="1:35" ht="12.75" customHeight="1" x14ac:dyDescent="0.4">
      <c r="A420" s="219">
        <f t="shared" si="107"/>
        <v>408</v>
      </c>
      <c r="B420" s="46"/>
      <c r="C420" s="648"/>
      <c r="D420" s="649"/>
      <c r="E420" s="648"/>
      <c r="F420" s="649"/>
      <c r="G420" s="252"/>
      <c r="H420" s="332"/>
      <c r="I420" s="173">
        <f t="shared" si="99"/>
        <v>0</v>
      </c>
      <c r="J420" s="46"/>
      <c r="K420" s="174"/>
      <c r="L420" s="47"/>
      <c r="M420" s="22">
        <f t="shared" si="100"/>
        <v>0</v>
      </c>
      <c r="N420" s="42" t="str">
        <f t="shared" si="93"/>
        <v xml:space="preserve"> </v>
      </c>
      <c r="O420" s="43">
        <f t="shared" si="101"/>
        <v>0</v>
      </c>
      <c r="P420" s="48"/>
      <c r="Q420" s="48"/>
      <c r="R420" s="48"/>
      <c r="S420" s="172">
        <f t="shared" si="102"/>
        <v>0</v>
      </c>
      <c r="T420" s="183" t="str">
        <f t="shared" si="94"/>
        <v/>
      </c>
      <c r="U420" s="44" t="str">
        <f t="shared" si="103"/>
        <v/>
      </c>
      <c r="V420" s="548"/>
      <c r="W420" s="255"/>
      <c r="X420" s="255"/>
      <c r="Y420" s="255"/>
      <c r="Z420" s="194"/>
      <c r="AB420" s="195">
        <f t="shared" si="95"/>
        <v>0</v>
      </c>
      <c r="AC420" s="26">
        <f t="shared" si="96"/>
        <v>0</v>
      </c>
      <c r="AD420" s="24">
        <f t="shared" si="97"/>
        <v>0</v>
      </c>
      <c r="AE420" s="24">
        <f t="shared" si="98"/>
        <v>0</v>
      </c>
      <c r="AG420" s="195" t="str">
        <f t="shared" si="104"/>
        <v/>
      </c>
      <c r="AH420" s="26" t="str">
        <f t="shared" si="105"/>
        <v/>
      </c>
      <c r="AI420" s="24" t="str">
        <f t="shared" si="106"/>
        <v/>
      </c>
    </row>
    <row r="421" spans="1:35" ht="12.75" customHeight="1" x14ac:dyDescent="0.4">
      <c r="A421" s="219">
        <f t="shared" si="107"/>
        <v>409</v>
      </c>
      <c r="B421" s="46"/>
      <c r="C421" s="648"/>
      <c r="D421" s="649"/>
      <c r="E421" s="648"/>
      <c r="F421" s="649"/>
      <c r="G421" s="252"/>
      <c r="H421" s="332"/>
      <c r="I421" s="173">
        <f t="shared" si="99"/>
        <v>0</v>
      </c>
      <c r="J421" s="46"/>
      <c r="K421" s="174"/>
      <c r="L421" s="47"/>
      <c r="M421" s="22">
        <f t="shared" si="100"/>
        <v>0</v>
      </c>
      <c r="N421" s="42" t="str">
        <f t="shared" si="93"/>
        <v xml:space="preserve"> </v>
      </c>
      <c r="O421" s="43">
        <f t="shared" si="101"/>
        <v>0</v>
      </c>
      <c r="P421" s="48"/>
      <c r="Q421" s="48"/>
      <c r="R421" s="48"/>
      <c r="S421" s="172">
        <f t="shared" si="102"/>
        <v>0</v>
      </c>
      <c r="T421" s="183" t="str">
        <f t="shared" si="94"/>
        <v/>
      </c>
      <c r="U421" s="44" t="str">
        <f t="shared" si="103"/>
        <v/>
      </c>
      <c r="V421" s="548"/>
      <c r="W421" s="255"/>
      <c r="X421" s="255"/>
      <c r="Y421" s="255"/>
      <c r="Z421" s="194"/>
      <c r="AB421" s="195">
        <f t="shared" si="95"/>
        <v>0</v>
      </c>
      <c r="AC421" s="26">
        <f t="shared" si="96"/>
        <v>0</v>
      </c>
      <c r="AD421" s="24">
        <f t="shared" si="97"/>
        <v>0</v>
      </c>
      <c r="AE421" s="24">
        <f t="shared" si="98"/>
        <v>0</v>
      </c>
      <c r="AG421" s="195" t="str">
        <f t="shared" si="104"/>
        <v/>
      </c>
      <c r="AH421" s="26" t="str">
        <f t="shared" si="105"/>
        <v/>
      </c>
      <c r="AI421" s="24" t="str">
        <f t="shared" si="106"/>
        <v/>
      </c>
    </row>
    <row r="422" spans="1:35" ht="12.75" customHeight="1" x14ac:dyDescent="0.4">
      <c r="A422" s="219">
        <f t="shared" si="107"/>
        <v>410</v>
      </c>
      <c r="B422" s="46"/>
      <c r="C422" s="648"/>
      <c r="D422" s="649"/>
      <c r="E422" s="648"/>
      <c r="F422" s="649"/>
      <c r="G422" s="252"/>
      <c r="H422" s="332"/>
      <c r="I422" s="173">
        <f t="shared" si="99"/>
        <v>0</v>
      </c>
      <c r="J422" s="46"/>
      <c r="K422" s="174"/>
      <c r="L422" s="47"/>
      <c r="M422" s="22">
        <f t="shared" si="100"/>
        <v>0</v>
      </c>
      <c r="N422" s="42" t="str">
        <f t="shared" si="93"/>
        <v xml:space="preserve"> </v>
      </c>
      <c r="O422" s="43">
        <f t="shared" si="101"/>
        <v>0</v>
      </c>
      <c r="P422" s="48"/>
      <c r="Q422" s="48"/>
      <c r="R422" s="48"/>
      <c r="S422" s="172">
        <f t="shared" si="102"/>
        <v>0</v>
      </c>
      <c r="T422" s="183" t="str">
        <f t="shared" si="94"/>
        <v/>
      </c>
      <c r="U422" s="44" t="str">
        <f t="shared" si="103"/>
        <v/>
      </c>
      <c r="V422" s="548"/>
      <c r="W422" s="255"/>
      <c r="X422" s="255"/>
      <c r="Y422" s="255"/>
      <c r="Z422" s="194"/>
      <c r="AB422" s="195">
        <f t="shared" si="95"/>
        <v>0</v>
      </c>
      <c r="AC422" s="26">
        <f t="shared" si="96"/>
        <v>0</v>
      </c>
      <c r="AD422" s="24">
        <f t="shared" si="97"/>
        <v>0</v>
      </c>
      <c r="AE422" s="24">
        <f t="shared" si="98"/>
        <v>0</v>
      </c>
      <c r="AG422" s="195" t="str">
        <f t="shared" si="104"/>
        <v/>
      </c>
      <c r="AH422" s="26" t="str">
        <f t="shared" si="105"/>
        <v/>
      </c>
      <c r="AI422" s="24" t="str">
        <f t="shared" si="106"/>
        <v/>
      </c>
    </row>
    <row r="423" spans="1:35" ht="12.75" customHeight="1" x14ac:dyDescent="0.4">
      <c r="A423" s="219">
        <f t="shared" si="107"/>
        <v>411</v>
      </c>
      <c r="B423" s="46"/>
      <c r="C423" s="648"/>
      <c r="D423" s="649"/>
      <c r="E423" s="648"/>
      <c r="F423" s="649"/>
      <c r="G423" s="252"/>
      <c r="H423" s="332"/>
      <c r="I423" s="173">
        <f t="shared" si="99"/>
        <v>0</v>
      </c>
      <c r="J423" s="46"/>
      <c r="K423" s="174"/>
      <c r="L423" s="47"/>
      <c r="M423" s="22">
        <f t="shared" si="100"/>
        <v>0</v>
      </c>
      <c r="N423" s="42" t="str">
        <f t="shared" si="93"/>
        <v xml:space="preserve"> </v>
      </c>
      <c r="O423" s="43">
        <f t="shared" si="101"/>
        <v>0</v>
      </c>
      <c r="P423" s="48"/>
      <c r="Q423" s="48"/>
      <c r="R423" s="48"/>
      <c r="S423" s="172">
        <f t="shared" si="102"/>
        <v>0</v>
      </c>
      <c r="T423" s="183" t="str">
        <f t="shared" si="94"/>
        <v/>
      </c>
      <c r="U423" s="44" t="str">
        <f t="shared" si="103"/>
        <v/>
      </c>
      <c r="V423" s="548"/>
      <c r="W423" s="255"/>
      <c r="X423" s="255"/>
      <c r="Y423" s="255"/>
      <c r="Z423" s="194"/>
      <c r="AB423" s="195">
        <f t="shared" si="95"/>
        <v>0</v>
      </c>
      <c r="AC423" s="26">
        <f t="shared" si="96"/>
        <v>0</v>
      </c>
      <c r="AD423" s="24">
        <f t="shared" si="97"/>
        <v>0</v>
      </c>
      <c r="AE423" s="24">
        <f t="shared" si="98"/>
        <v>0</v>
      </c>
      <c r="AG423" s="195" t="str">
        <f t="shared" si="104"/>
        <v/>
      </c>
      <c r="AH423" s="26" t="str">
        <f t="shared" si="105"/>
        <v/>
      </c>
      <c r="AI423" s="24" t="str">
        <f t="shared" si="106"/>
        <v/>
      </c>
    </row>
    <row r="424" spans="1:35" ht="12.75" customHeight="1" x14ac:dyDescent="0.4">
      <c r="A424" s="219">
        <f t="shared" si="107"/>
        <v>412</v>
      </c>
      <c r="B424" s="46"/>
      <c r="C424" s="648"/>
      <c r="D424" s="649"/>
      <c r="E424" s="648"/>
      <c r="F424" s="649"/>
      <c r="G424" s="252"/>
      <c r="H424" s="332"/>
      <c r="I424" s="173">
        <f t="shared" si="99"/>
        <v>0</v>
      </c>
      <c r="J424" s="46"/>
      <c r="K424" s="174"/>
      <c r="L424" s="47"/>
      <c r="M424" s="22">
        <f t="shared" si="100"/>
        <v>0</v>
      </c>
      <c r="N424" s="42" t="str">
        <f t="shared" si="93"/>
        <v xml:space="preserve"> </v>
      </c>
      <c r="O424" s="43">
        <f t="shared" si="101"/>
        <v>0</v>
      </c>
      <c r="P424" s="48"/>
      <c r="Q424" s="48"/>
      <c r="R424" s="48"/>
      <c r="S424" s="172">
        <f t="shared" si="102"/>
        <v>0</v>
      </c>
      <c r="T424" s="183" t="str">
        <f t="shared" si="94"/>
        <v/>
      </c>
      <c r="U424" s="44" t="str">
        <f t="shared" si="103"/>
        <v/>
      </c>
      <c r="V424" s="548"/>
      <c r="W424" s="255"/>
      <c r="X424" s="255"/>
      <c r="Y424" s="255"/>
      <c r="Z424" s="194"/>
      <c r="AB424" s="195">
        <f t="shared" si="95"/>
        <v>0</v>
      </c>
      <c r="AC424" s="26">
        <f t="shared" si="96"/>
        <v>0</v>
      </c>
      <c r="AD424" s="24">
        <f t="shared" si="97"/>
        <v>0</v>
      </c>
      <c r="AE424" s="24">
        <f t="shared" si="98"/>
        <v>0</v>
      </c>
      <c r="AG424" s="195" t="str">
        <f t="shared" si="104"/>
        <v/>
      </c>
      <c r="AH424" s="26" t="str">
        <f t="shared" si="105"/>
        <v/>
      </c>
      <c r="AI424" s="24" t="str">
        <f t="shared" si="106"/>
        <v/>
      </c>
    </row>
    <row r="425" spans="1:35" ht="12.75" customHeight="1" x14ac:dyDescent="0.4">
      <c r="A425" s="219">
        <f t="shared" si="107"/>
        <v>413</v>
      </c>
      <c r="B425" s="46"/>
      <c r="C425" s="648"/>
      <c r="D425" s="649"/>
      <c r="E425" s="648"/>
      <c r="F425" s="649"/>
      <c r="G425" s="252"/>
      <c r="H425" s="332"/>
      <c r="I425" s="173">
        <f t="shared" si="99"/>
        <v>0</v>
      </c>
      <c r="J425" s="46"/>
      <c r="K425" s="174"/>
      <c r="L425" s="47"/>
      <c r="M425" s="22">
        <f t="shared" si="100"/>
        <v>0</v>
      </c>
      <c r="N425" s="42" t="str">
        <f t="shared" si="93"/>
        <v xml:space="preserve"> </v>
      </c>
      <c r="O425" s="43">
        <f t="shared" si="101"/>
        <v>0</v>
      </c>
      <c r="P425" s="48"/>
      <c r="Q425" s="48"/>
      <c r="R425" s="48"/>
      <c r="S425" s="172">
        <f t="shared" si="102"/>
        <v>0</v>
      </c>
      <c r="T425" s="183" t="str">
        <f t="shared" si="94"/>
        <v/>
      </c>
      <c r="U425" s="44" t="str">
        <f t="shared" si="103"/>
        <v/>
      </c>
      <c r="V425" s="548"/>
      <c r="W425" s="255"/>
      <c r="X425" s="255"/>
      <c r="Y425" s="255"/>
      <c r="Z425" s="194"/>
      <c r="AB425" s="195">
        <f t="shared" si="95"/>
        <v>0</v>
      </c>
      <c r="AC425" s="26">
        <f t="shared" si="96"/>
        <v>0</v>
      </c>
      <c r="AD425" s="24">
        <f t="shared" si="97"/>
        <v>0</v>
      </c>
      <c r="AE425" s="24">
        <f t="shared" si="98"/>
        <v>0</v>
      </c>
      <c r="AG425" s="195" t="str">
        <f t="shared" si="104"/>
        <v/>
      </c>
      <c r="AH425" s="26" t="str">
        <f t="shared" si="105"/>
        <v/>
      </c>
      <c r="AI425" s="24" t="str">
        <f t="shared" si="106"/>
        <v/>
      </c>
    </row>
    <row r="426" spans="1:35" ht="12.75" customHeight="1" x14ac:dyDescent="0.4">
      <c r="A426" s="219">
        <f t="shared" si="107"/>
        <v>414</v>
      </c>
      <c r="B426" s="46"/>
      <c r="C426" s="648"/>
      <c r="D426" s="649"/>
      <c r="E426" s="648"/>
      <c r="F426" s="649"/>
      <c r="G426" s="252"/>
      <c r="H426" s="332"/>
      <c r="I426" s="173">
        <f t="shared" si="99"/>
        <v>0</v>
      </c>
      <c r="J426" s="46"/>
      <c r="K426" s="174"/>
      <c r="L426" s="47"/>
      <c r="M426" s="22">
        <f t="shared" si="100"/>
        <v>0</v>
      </c>
      <c r="N426" s="42" t="str">
        <f t="shared" si="93"/>
        <v xml:space="preserve"> </v>
      </c>
      <c r="O426" s="43">
        <f t="shared" si="101"/>
        <v>0</v>
      </c>
      <c r="P426" s="48"/>
      <c r="Q426" s="48"/>
      <c r="R426" s="48"/>
      <c r="S426" s="172">
        <f t="shared" si="102"/>
        <v>0</v>
      </c>
      <c r="T426" s="183" t="str">
        <f t="shared" si="94"/>
        <v/>
      </c>
      <c r="U426" s="44" t="str">
        <f t="shared" si="103"/>
        <v/>
      </c>
      <c r="V426" s="548"/>
      <c r="W426" s="255"/>
      <c r="X426" s="255"/>
      <c r="Y426" s="255"/>
      <c r="Z426" s="194"/>
      <c r="AB426" s="195">
        <f t="shared" si="95"/>
        <v>0</v>
      </c>
      <c r="AC426" s="26">
        <f t="shared" si="96"/>
        <v>0</v>
      </c>
      <c r="AD426" s="24">
        <f t="shared" si="97"/>
        <v>0</v>
      </c>
      <c r="AE426" s="24">
        <f t="shared" si="98"/>
        <v>0</v>
      </c>
      <c r="AG426" s="195" t="str">
        <f t="shared" si="104"/>
        <v/>
      </c>
      <c r="AH426" s="26" t="str">
        <f t="shared" si="105"/>
        <v/>
      </c>
      <c r="AI426" s="24" t="str">
        <f t="shared" si="106"/>
        <v/>
      </c>
    </row>
    <row r="427" spans="1:35" ht="12.75" customHeight="1" x14ac:dyDescent="0.4">
      <c r="A427" s="219">
        <f t="shared" si="107"/>
        <v>415</v>
      </c>
      <c r="B427" s="46"/>
      <c r="C427" s="648"/>
      <c r="D427" s="649"/>
      <c r="E427" s="648"/>
      <c r="F427" s="649"/>
      <c r="G427" s="252"/>
      <c r="H427" s="332"/>
      <c r="I427" s="173">
        <f t="shared" si="99"/>
        <v>0</v>
      </c>
      <c r="J427" s="46"/>
      <c r="K427" s="174"/>
      <c r="L427" s="47"/>
      <c r="M427" s="22">
        <f t="shared" si="100"/>
        <v>0</v>
      </c>
      <c r="N427" s="42" t="str">
        <f t="shared" si="93"/>
        <v xml:space="preserve"> </v>
      </c>
      <c r="O427" s="43">
        <f t="shared" si="101"/>
        <v>0</v>
      </c>
      <c r="P427" s="48"/>
      <c r="Q427" s="48"/>
      <c r="R427" s="48"/>
      <c r="S427" s="172">
        <f t="shared" si="102"/>
        <v>0</v>
      </c>
      <c r="T427" s="183" t="str">
        <f t="shared" si="94"/>
        <v/>
      </c>
      <c r="U427" s="44" t="str">
        <f t="shared" si="103"/>
        <v/>
      </c>
      <c r="V427" s="548"/>
      <c r="W427" s="255"/>
      <c r="X427" s="255"/>
      <c r="Y427" s="255"/>
      <c r="Z427" s="194"/>
      <c r="AB427" s="195">
        <f t="shared" si="95"/>
        <v>0</v>
      </c>
      <c r="AC427" s="26">
        <f t="shared" si="96"/>
        <v>0</v>
      </c>
      <c r="AD427" s="24">
        <f t="shared" si="97"/>
        <v>0</v>
      </c>
      <c r="AE427" s="24">
        <f t="shared" si="98"/>
        <v>0</v>
      </c>
      <c r="AG427" s="195" t="str">
        <f t="shared" si="104"/>
        <v/>
      </c>
      <c r="AH427" s="26" t="str">
        <f t="shared" si="105"/>
        <v/>
      </c>
      <c r="AI427" s="24" t="str">
        <f t="shared" si="106"/>
        <v/>
      </c>
    </row>
    <row r="428" spans="1:35" ht="12.75" customHeight="1" x14ac:dyDescent="0.4">
      <c r="A428" s="219">
        <f t="shared" si="107"/>
        <v>416</v>
      </c>
      <c r="B428" s="46"/>
      <c r="C428" s="648"/>
      <c r="D428" s="649"/>
      <c r="E428" s="648"/>
      <c r="F428" s="649"/>
      <c r="G428" s="252"/>
      <c r="H428" s="332"/>
      <c r="I428" s="173">
        <f t="shared" si="99"/>
        <v>0</v>
      </c>
      <c r="J428" s="46"/>
      <c r="K428" s="174"/>
      <c r="L428" s="47"/>
      <c r="M428" s="22">
        <f t="shared" si="100"/>
        <v>0</v>
      </c>
      <c r="N428" s="42" t="str">
        <f t="shared" si="93"/>
        <v xml:space="preserve"> </v>
      </c>
      <c r="O428" s="43">
        <f t="shared" si="101"/>
        <v>0</v>
      </c>
      <c r="P428" s="48"/>
      <c r="Q428" s="48"/>
      <c r="R428" s="48"/>
      <c r="S428" s="172">
        <f t="shared" si="102"/>
        <v>0</v>
      </c>
      <c r="T428" s="183" t="str">
        <f t="shared" si="94"/>
        <v/>
      </c>
      <c r="U428" s="44" t="str">
        <f t="shared" si="103"/>
        <v/>
      </c>
      <c r="V428" s="548"/>
      <c r="W428" s="255"/>
      <c r="X428" s="255"/>
      <c r="Y428" s="255"/>
      <c r="Z428" s="194"/>
      <c r="AB428" s="195">
        <f t="shared" si="95"/>
        <v>0</v>
      </c>
      <c r="AC428" s="26">
        <f t="shared" si="96"/>
        <v>0</v>
      </c>
      <c r="AD428" s="24">
        <f t="shared" si="97"/>
        <v>0</v>
      </c>
      <c r="AE428" s="24">
        <f t="shared" si="98"/>
        <v>0</v>
      </c>
      <c r="AG428" s="195" t="str">
        <f t="shared" si="104"/>
        <v/>
      </c>
      <c r="AH428" s="26" t="str">
        <f t="shared" si="105"/>
        <v/>
      </c>
      <c r="AI428" s="24" t="str">
        <f t="shared" si="106"/>
        <v/>
      </c>
    </row>
    <row r="429" spans="1:35" ht="12.75" customHeight="1" x14ac:dyDescent="0.4">
      <c r="A429" s="219">
        <f t="shared" si="107"/>
        <v>417</v>
      </c>
      <c r="B429" s="46"/>
      <c r="C429" s="648"/>
      <c r="D429" s="649"/>
      <c r="E429" s="648"/>
      <c r="F429" s="649"/>
      <c r="G429" s="252"/>
      <c r="H429" s="332"/>
      <c r="I429" s="173">
        <f t="shared" si="99"/>
        <v>0</v>
      </c>
      <c r="J429" s="46"/>
      <c r="K429" s="174"/>
      <c r="L429" s="47"/>
      <c r="M429" s="22">
        <f t="shared" si="100"/>
        <v>0</v>
      </c>
      <c r="N429" s="42" t="str">
        <f t="shared" si="93"/>
        <v xml:space="preserve"> </v>
      </c>
      <c r="O429" s="43">
        <f t="shared" si="101"/>
        <v>0</v>
      </c>
      <c r="P429" s="48"/>
      <c r="Q429" s="48"/>
      <c r="R429" s="48"/>
      <c r="S429" s="172">
        <f t="shared" si="102"/>
        <v>0</v>
      </c>
      <c r="T429" s="183" t="str">
        <f t="shared" si="94"/>
        <v/>
      </c>
      <c r="U429" s="44" t="str">
        <f t="shared" si="103"/>
        <v/>
      </c>
      <c r="V429" s="548"/>
      <c r="W429" s="255"/>
      <c r="X429" s="255"/>
      <c r="Y429" s="255"/>
      <c r="Z429" s="194"/>
      <c r="AB429" s="195">
        <f t="shared" si="95"/>
        <v>0</v>
      </c>
      <c r="AC429" s="26">
        <f t="shared" si="96"/>
        <v>0</v>
      </c>
      <c r="AD429" s="24">
        <f t="shared" si="97"/>
        <v>0</v>
      </c>
      <c r="AE429" s="24">
        <f t="shared" si="98"/>
        <v>0</v>
      </c>
      <c r="AG429" s="195" t="str">
        <f t="shared" si="104"/>
        <v/>
      </c>
      <c r="AH429" s="26" t="str">
        <f t="shared" si="105"/>
        <v/>
      </c>
      <c r="AI429" s="24" t="str">
        <f t="shared" si="106"/>
        <v/>
      </c>
    </row>
    <row r="430" spans="1:35" ht="12.75" customHeight="1" x14ac:dyDescent="0.4">
      <c r="A430" s="219">
        <f t="shared" si="107"/>
        <v>418</v>
      </c>
      <c r="B430" s="46"/>
      <c r="C430" s="648"/>
      <c r="D430" s="649"/>
      <c r="E430" s="648"/>
      <c r="F430" s="649"/>
      <c r="G430" s="252"/>
      <c r="H430" s="332"/>
      <c r="I430" s="173">
        <f t="shared" si="99"/>
        <v>0</v>
      </c>
      <c r="J430" s="46"/>
      <c r="K430" s="174"/>
      <c r="L430" s="47"/>
      <c r="M430" s="22">
        <f t="shared" si="100"/>
        <v>0</v>
      </c>
      <c r="N430" s="42" t="str">
        <f t="shared" si="93"/>
        <v xml:space="preserve"> </v>
      </c>
      <c r="O430" s="43">
        <f t="shared" si="101"/>
        <v>0</v>
      </c>
      <c r="P430" s="48"/>
      <c r="Q430" s="48"/>
      <c r="R430" s="48"/>
      <c r="S430" s="172">
        <f t="shared" si="102"/>
        <v>0</v>
      </c>
      <c r="T430" s="183" t="str">
        <f t="shared" si="94"/>
        <v/>
      </c>
      <c r="U430" s="44" t="str">
        <f t="shared" si="103"/>
        <v/>
      </c>
      <c r="V430" s="548"/>
      <c r="W430" s="255"/>
      <c r="X430" s="255"/>
      <c r="Y430" s="255"/>
      <c r="Z430" s="194"/>
      <c r="AB430" s="195">
        <f t="shared" si="95"/>
        <v>0</v>
      </c>
      <c r="AC430" s="26">
        <f t="shared" si="96"/>
        <v>0</v>
      </c>
      <c r="AD430" s="24">
        <f t="shared" si="97"/>
        <v>0</v>
      </c>
      <c r="AE430" s="24">
        <f t="shared" si="98"/>
        <v>0</v>
      </c>
      <c r="AG430" s="195" t="str">
        <f t="shared" si="104"/>
        <v/>
      </c>
      <c r="AH430" s="26" t="str">
        <f t="shared" si="105"/>
        <v/>
      </c>
      <c r="AI430" s="24" t="str">
        <f t="shared" si="106"/>
        <v/>
      </c>
    </row>
    <row r="431" spans="1:35" ht="12.75" customHeight="1" x14ac:dyDescent="0.4">
      <c r="A431" s="219">
        <f t="shared" si="107"/>
        <v>419</v>
      </c>
      <c r="B431" s="46"/>
      <c r="C431" s="648"/>
      <c r="D431" s="649"/>
      <c r="E431" s="648"/>
      <c r="F431" s="649"/>
      <c r="G431" s="252"/>
      <c r="H431" s="332"/>
      <c r="I431" s="173">
        <f t="shared" si="99"/>
        <v>0</v>
      </c>
      <c r="J431" s="46"/>
      <c r="K431" s="174"/>
      <c r="L431" s="47"/>
      <c r="M431" s="22">
        <f t="shared" si="100"/>
        <v>0</v>
      </c>
      <c r="N431" s="42" t="str">
        <f t="shared" si="93"/>
        <v xml:space="preserve"> </v>
      </c>
      <c r="O431" s="43">
        <f t="shared" si="101"/>
        <v>0</v>
      </c>
      <c r="P431" s="48"/>
      <c r="Q431" s="48"/>
      <c r="R431" s="48"/>
      <c r="S431" s="172">
        <f t="shared" si="102"/>
        <v>0</v>
      </c>
      <c r="T431" s="183" t="str">
        <f t="shared" si="94"/>
        <v/>
      </c>
      <c r="U431" s="44" t="str">
        <f t="shared" si="103"/>
        <v/>
      </c>
      <c r="V431" s="548"/>
      <c r="W431" s="255"/>
      <c r="X431" s="255"/>
      <c r="Y431" s="255"/>
      <c r="Z431" s="194"/>
      <c r="AB431" s="195">
        <f t="shared" si="95"/>
        <v>0</v>
      </c>
      <c r="AC431" s="26">
        <f t="shared" si="96"/>
        <v>0</v>
      </c>
      <c r="AD431" s="24">
        <f t="shared" si="97"/>
        <v>0</v>
      </c>
      <c r="AE431" s="24">
        <f t="shared" si="98"/>
        <v>0</v>
      </c>
      <c r="AG431" s="195" t="str">
        <f t="shared" si="104"/>
        <v/>
      </c>
      <c r="AH431" s="26" t="str">
        <f t="shared" si="105"/>
        <v/>
      </c>
      <c r="AI431" s="24" t="str">
        <f t="shared" si="106"/>
        <v/>
      </c>
    </row>
    <row r="432" spans="1:35" ht="12.75" customHeight="1" x14ac:dyDescent="0.4">
      <c r="A432" s="219">
        <f t="shared" si="107"/>
        <v>420</v>
      </c>
      <c r="B432" s="46"/>
      <c r="C432" s="648"/>
      <c r="D432" s="649"/>
      <c r="E432" s="648"/>
      <c r="F432" s="649"/>
      <c r="G432" s="252"/>
      <c r="H432" s="332"/>
      <c r="I432" s="173">
        <f t="shared" si="99"/>
        <v>0</v>
      </c>
      <c r="J432" s="46"/>
      <c r="K432" s="174"/>
      <c r="L432" s="47"/>
      <c r="M432" s="22">
        <f t="shared" si="100"/>
        <v>0</v>
      </c>
      <c r="N432" s="42" t="str">
        <f t="shared" si="93"/>
        <v xml:space="preserve"> </v>
      </c>
      <c r="O432" s="43">
        <f t="shared" si="101"/>
        <v>0</v>
      </c>
      <c r="P432" s="48"/>
      <c r="Q432" s="48"/>
      <c r="R432" s="48"/>
      <c r="S432" s="172">
        <f t="shared" si="102"/>
        <v>0</v>
      </c>
      <c r="T432" s="183" t="str">
        <f t="shared" si="94"/>
        <v/>
      </c>
      <c r="U432" s="44" t="str">
        <f t="shared" si="103"/>
        <v/>
      </c>
      <c r="V432" s="548"/>
      <c r="W432" s="255"/>
      <c r="X432" s="255"/>
      <c r="Y432" s="255"/>
      <c r="Z432" s="194"/>
      <c r="AB432" s="195">
        <f t="shared" si="95"/>
        <v>0</v>
      </c>
      <c r="AC432" s="26">
        <f t="shared" si="96"/>
        <v>0</v>
      </c>
      <c r="AD432" s="24">
        <f t="shared" si="97"/>
        <v>0</v>
      </c>
      <c r="AE432" s="24">
        <f t="shared" si="98"/>
        <v>0</v>
      </c>
      <c r="AG432" s="195" t="str">
        <f t="shared" si="104"/>
        <v/>
      </c>
      <c r="AH432" s="26" t="str">
        <f t="shared" si="105"/>
        <v/>
      </c>
      <c r="AI432" s="24" t="str">
        <f t="shared" si="106"/>
        <v/>
      </c>
    </row>
    <row r="433" spans="1:35" ht="12.75" customHeight="1" x14ac:dyDescent="0.4">
      <c r="A433" s="219">
        <f t="shared" si="107"/>
        <v>421</v>
      </c>
      <c r="B433" s="46"/>
      <c r="C433" s="648"/>
      <c r="D433" s="649"/>
      <c r="E433" s="648"/>
      <c r="F433" s="649"/>
      <c r="G433" s="252"/>
      <c r="H433" s="332"/>
      <c r="I433" s="173">
        <f t="shared" si="99"/>
        <v>0</v>
      </c>
      <c r="J433" s="46"/>
      <c r="K433" s="174"/>
      <c r="L433" s="47"/>
      <c r="M433" s="22">
        <f t="shared" si="100"/>
        <v>0</v>
      </c>
      <c r="N433" s="42" t="str">
        <f t="shared" si="93"/>
        <v xml:space="preserve"> </v>
      </c>
      <c r="O433" s="43">
        <f t="shared" si="101"/>
        <v>0</v>
      </c>
      <c r="P433" s="48"/>
      <c r="Q433" s="48"/>
      <c r="R433" s="48"/>
      <c r="S433" s="172">
        <f t="shared" si="102"/>
        <v>0</v>
      </c>
      <c r="T433" s="183" t="str">
        <f t="shared" si="94"/>
        <v/>
      </c>
      <c r="U433" s="44" t="str">
        <f t="shared" si="103"/>
        <v/>
      </c>
      <c r="V433" s="548"/>
      <c r="W433" s="255"/>
      <c r="X433" s="255"/>
      <c r="Y433" s="255"/>
      <c r="Z433" s="194"/>
      <c r="AB433" s="195">
        <f t="shared" si="95"/>
        <v>0</v>
      </c>
      <c r="AC433" s="26">
        <f t="shared" si="96"/>
        <v>0</v>
      </c>
      <c r="AD433" s="24">
        <f t="shared" si="97"/>
        <v>0</v>
      </c>
      <c r="AE433" s="24">
        <f t="shared" si="98"/>
        <v>0</v>
      </c>
      <c r="AG433" s="195" t="str">
        <f t="shared" si="104"/>
        <v/>
      </c>
      <c r="AH433" s="26" t="str">
        <f t="shared" si="105"/>
        <v/>
      </c>
      <c r="AI433" s="24" t="str">
        <f t="shared" si="106"/>
        <v/>
      </c>
    </row>
    <row r="434" spans="1:35" ht="12.75" customHeight="1" x14ac:dyDescent="0.4">
      <c r="A434" s="219">
        <f t="shared" si="107"/>
        <v>422</v>
      </c>
      <c r="B434" s="46"/>
      <c r="C434" s="648"/>
      <c r="D434" s="649"/>
      <c r="E434" s="648"/>
      <c r="F434" s="649"/>
      <c r="G434" s="252"/>
      <c r="H434" s="332"/>
      <c r="I434" s="173">
        <f t="shared" si="99"/>
        <v>0</v>
      </c>
      <c r="J434" s="46"/>
      <c r="K434" s="174"/>
      <c r="L434" s="47"/>
      <c r="M434" s="22">
        <f t="shared" si="100"/>
        <v>0</v>
      </c>
      <c r="N434" s="42" t="str">
        <f t="shared" si="93"/>
        <v xml:space="preserve"> </v>
      </c>
      <c r="O434" s="43">
        <f t="shared" si="101"/>
        <v>0</v>
      </c>
      <c r="P434" s="48"/>
      <c r="Q434" s="48"/>
      <c r="R434" s="48"/>
      <c r="S434" s="172">
        <f t="shared" si="102"/>
        <v>0</v>
      </c>
      <c r="T434" s="183" t="str">
        <f t="shared" si="94"/>
        <v/>
      </c>
      <c r="U434" s="44" t="str">
        <f t="shared" si="103"/>
        <v/>
      </c>
      <c r="V434" s="548"/>
      <c r="W434" s="255"/>
      <c r="X434" s="255"/>
      <c r="Y434" s="255"/>
      <c r="Z434" s="194"/>
      <c r="AB434" s="195">
        <f t="shared" si="95"/>
        <v>0</v>
      </c>
      <c r="AC434" s="26">
        <f t="shared" si="96"/>
        <v>0</v>
      </c>
      <c r="AD434" s="24">
        <f t="shared" si="97"/>
        <v>0</v>
      </c>
      <c r="AE434" s="24">
        <f t="shared" si="98"/>
        <v>0</v>
      </c>
      <c r="AG434" s="195" t="str">
        <f t="shared" si="104"/>
        <v/>
      </c>
      <c r="AH434" s="26" t="str">
        <f t="shared" si="105"/>
        <v/>
      </c>
      <c r="AI434" s="24" t="str">
        <f t="shared" si="106"/>
        <v/>
      </c>
    </row>
    <row r="435" spans="1:35" ht="12.75" customHeight="1" x14ac:dyDescent="0.4">
      <c r="A435" s="219">
        <f t="shared" si="107"/>
        <v>423</v>
      </c>
      <c r="B435" s="46"/>
      <c r="C435" s="648"/>
      <c r="D435" s="649"/>
      <c r="E435" s="648"/>
      <c r="F435" s="649"/>
      <c r="G435" s="252"/>
      <c r="H435" s="332"/>
      <c r="I435" s="173">
        <f t="shared" si="99"/>
        <v>0</v>
      </c>
      <c r="J435" s="46"/>
      <c r="K435" s="174"/>
      <c r="L435" s="47"/>
      <c r="M435" s="22">
        <f t="shared" si="100"/>
        <v>0</v>
      </c>
      <c r="N435" s="42" t="str">
        <f t="shared" si="93"/>
        <v xml:space="preserve"> </v>
      </c>
      <c r="O435" s="43">
        <f t="shared" si="101"/>
        <v>0</v>
      </c>
      <c r="P435" s="48"/>
      <c r="Q435" s="48"/>
      <c r="R435" s="48"/>
      <c r="S435" s="172">
        <f t="shared" si="102"/>
        <v>0</v>
      </c>
      <c r="T435" s="183" t="str">
        <f t="shared" si="94"/>
        <v/>
      </c>
      <c r="U435" s="44" t="str">
        <f t="shared" si="103"/>
        <v/>
      </c>
      <c r="V435" s="548"/>
      <c r="W435" s="255"/>
      <c r="X435" s="255"/>
      <c r="Y435" s="255"/>
      <c r="Z435" s="194"/>
      <c r="AB435" s="195">
        <f t="shared" si="95"/>
        <v>0</v>
      </c>
      <c r="AC435" s="26">
        <f t="shared" si="96"/>
        <v>0</v>
      </c>
      <c r="AD435" s="24">
        <f t="shared" si="97"/>
        <v>0</v>
      </c>
      <c r="AE435" s="24">
        <f t="shared" si="98"/>
        <v>0</v>
      </c>
      <c r="AG435" s="195" t="str">
        <f t="shared" si="104"/>
        <v/>
      </c>
      <c r="AH435" s="26" t="str">
        <f t="shared" si="105"/>
        <v/>
      </c>
      <c r="AI435" s="24" t="str">
        <f t="shared" si="106"/>
        <v/>
      </c>
    </row>
    <row r="436" spans="1:35" ht="12.75" customHeight="1" x14ac:dyDescent="0.4">
      <c r="A436" s="219">
        <f t="shared" si="107"/>
        <v>424</v>
      </c>
      <c r="B436" s="46"/>
      <c r="C436" s="648"/>
      <c r="D436" s="649"/>
      <c r="E436" s="648"/>
      <c r="F436" s="649"/>
      <c r="G436" s="252"/>
      <c r="H436" s="332"/>
      <c r="I436" s="173">
        <f t="shared" si="99"/>
        <v>0</v>
      </c>
      <c r="J436" s="46"/>
      <c r="K436" s="174"/>
      <c r="L436" s="47"/>
      <c r="M436" s="22">
        <f t="shared" si="100"/>
        <v>0</v>
      </c>
      <c r="N436" s="42" t="str">
        <f t="shared" si="93"/>
        <v xml:space="preserve"> </v>
      </c>
      <c r="O436" s="43">
        <f t="shared" si="101"/>
        <v>0</v>
      </c>
      <c r="P436" s="48"/>
      <c r="Q436" s="48"/>
      <c r="R436" s="48"/>
      <c r="S436" s="172">
        <f t="shared" si="102"/>
        <v>0</v>
      </c>
      <c r="T436" s="183" t="str">
        <f t="shared" si="94"/>
        <v/>
      </c>
      <c r="U436" s="44" t="str">
        <f t="shared" si="103"/>
        <v/>
      </c>
      <c r="V436" s="548"/>
      <c r="W436" s="255"/>
      <c r="X436" s="255"/>
      <c r="Y436" s="255"/>
      <c r="Z436" s="194"/>
      <c r="AB436" s="195">
        <f t="shared" si="95"/>
        <v>0</v>
      </c>
      <c r="AC436" s="26">
        <f t="shared" si="96"/>
        <v>0</v>
      </c>
      <c r="AD436" s="24">
        <f t="shared" si="97"/>
        <v>0</v>
      </c>
      <c r="AE436" s="24">
        <f t="shared" si="98"/>
        <v>0</v>
      </c>
      <c r="AG436" s="195" t="str">
        <f t="shared" si="104"/>
        <v/>
      </c>
      <c r="AH436" s="26" t="str">
        <f t="shared" si="105"/>
        <v/>
      </c>
      <c r="AI436" s="24" t="str">
        <f t="shared" si="106"/>
        <v/>
      </c>
    </row>
    <row r="437" spans="1:35" ht="12.75" customHeight="1" x14ac:dyDescent="0.4">
      <c r="A437" s="219">
        <f t="shared" si="107"/>
        <v>425</v>
      </c>
      <c r="B437" s="46"/>
      <c r="C437" s="648"/>
      <c r="D437" s="649"/>
      <c r="E437" s="648"/>
      <c r="F437" s="649"/>
      <c r="G437" s="252"/>
      <c r="H437" s="332"/>
      <c r="I437" s="173">
        <f t="shared" si="99"/>
        <v>0</v>
      </c>
      <c r="J437" s="46"/>
      <c r="K437" s="174"/>
      <c r="L437" s="47"/>
      <c r="M437" s="22">
        <f t="shared" si="100"/>
        <v>0</v>
      </c>
      <c r="N437" s="42" t="str">
        <f t="shared" si="93"/>
        <v xml:space="preserve"> </v>
      </c>
      <c r="O437" s="43">
        <f t="shared" si="101"/>
        <v>0</v>
      </c>
      <c r="P437" s="48"/>
      <c r="Q437" s="48"/>
      <c r="R437" s="48"/>
      <c r="S437" s="172">
        <f t="shared" si="102"/>
        <v>0</v>
      </c>
      <c r="T437" s="183" t="str">
        <f t="shared" si="94"/>
        <v/>
      </c>
      <c r="U437" s="44" t="str">
        <f t="shared" si="103"/>
        <v/>
      </c>
      <c r="V437" s="548"/>
      <c r="W437" s="255"/>
      <c r="X437" s="255"/>
      <c r="Y437" s="255"/>
      <c r="Z437" s="194"/>
      <c r="AB437" s="195">
        <f t="shared" si="95"/>
        <v>0</v>
      </c>
      <c r="AC437" s="26">
        <f t="shared" si="96"/>
        <v>0</v>
      </c>
      <c r="AD437" s="24">
        <f t="shared" si="97"/>
        <v>0</v>
      </c>
      <c r="AE437" s="24">
        <f t="shared" si="98"/>
        <v>0</v>
      </c>
      <c r="AG437" s="195" t="str">
        <f t="shared" si="104"/>
        <v/>
      </c>
      <c r="AH437" s="26" t="str">
        <f t="shared" si="105"/>
        <v/>
      </c>
      <c r="AI437" s="24" t="str">
        <f t="shared" si="106"/>
        <v/>
      </c>
    </row>
    <row r="438" spans="1:35" ht="12.75" customHeight="1" x14ac:dyDescent="0.4">
      <c r="A438" s="219">
        <f t="shared" si="107"/>
        <v>426</v>
      </c>
      <c r="B438" s="46"/>
      <c r="C438" s="648"/>
      <c r="D438" s="649"/>
      <c r="E438" s="648"/>
      <c r="F438" s="649"/>
      <c r="G438" s="252"/>
      <c r="H438" s="332"/>
      <c r="I438" s="173">
        <f t="shared" si="99"/>
        <v>0</v>
      </c>
      <c r="J438" s="46"/>
      <c r="K438" s="174"/>
      <c r="L438" s="47"/>
      <c r="M438" s="22">
        <f t="shared" si="100"/>
        <v>0</v>
      </c>
      <c r="N438" s="42" t="str">
        <f t="shared" si="93"/>
        <v xml:space="preserve"> </v>
      </c>
      <c r="O438" s="43">
        <f t="shared" si="101"/>
        <v>0</v>
      </c>
      <c r="P438" s="48"/>
      <c r="Q438" s="48"/>
      <c r="R438" s="48"/>
      <c r="S438" s="172">
        <f t="shared" si="102"/>
        <v>0</v>
      </c>
      <c r="T438" s="183" t="str">
        <f t="shared" si="94"/>
        <v/>
      </c>
      <c r="U438" s="44" t="str">
        <f t="shared" si="103"/>
        <v/>
      </c>
      <c r="V438" s="548"/>
      <c r="W438" s="255"/>
      <c r="X438" s="255"/>
      <c r="Y438" s="255"/>
      <c r="Z438" s="194"/>
      <c r="AB438" s="195">
        <f t="shared" si="95"/>
        <v>0</v>
      </c>
      <c r="AC438" s="26">
        <f t="shared" si="96"/>
        <v>0</v>
      </c>
      <c r="AD438" s="24">
        <f t="shared" si="97"/>
        <v>0</v>
      </c>
      <c r="AE438" s="24">
        <f t="shared" si="98"/>
        <v>0</v>
      </c>
      <c r="AG438" s="195" t="str">
        <f t="shared" si="104"/>
        <v/>
      </c>
      <c r="AH438" s="26" t="str">
        <f t="shared" si="105"/>
        <v/>
      </c>
      <c r="AI438" s="24" t="str">
        <f t="shared" si="106"/>
        <v/>
      </c>
    </row>
    <row r="439" spans="1:35" ht="12.75" customHeight="1" x14ac:dyDescent="0.4">
      <c r="A439" s="219">
        <f t="shared" si="107"/>
        <v>427</v>
      </c>
      <c r="B439" s="46"/>
      <c r="C439" s="648"/>
      <c r="D439" s="649"/>
      <c r="E439" s="648"/>
      <c r="F439" s="649"/>
      <c r="G439" s="252"/>
      <c r="H439" s="332"/>
      <c r="I439" s="173">
        <f t="shared" si="99"/>
        <v>0</v>
      </c>
      <c r="J439" s="46"/>
      <c r="K439" s="174"/>
      <c r="L439" s="47"/>
      <c r="M439" s="22">
        <f t="shared" si="100"/>
        <v>0</v>
      </c>
      <c r="N439" s="42" t="str">
        <f t="shared" si="93"/>
        <v xml:space="preserve"> </v>
      </c>
      <c r="O439" s="43">
        <f t="shared" si="101"/>
        <v>0</v>
      </c>
      <c r="P439" s="48"/>
      <c r="Q439" s="48"/>
      <c r="R439" s="48"/>
      <c r="S439" s="172">
        <f t="shared" si="102"/>
        <v>0</v>
      </c>
      <c r="T439" s="183" t="str">
        <f t="shared" si="94"/>
        <v/>
      </c>
      <c r="U439" s="44" t="str">
        <f t="shared" si="103"/>
        <v/>
      </c>
      <c r="V439" s="548"/>
      <c r="W439" s="255"/>
      <c r="X439" s="255"/>
      <c r="Y439" s="255"/>
      <c r="Z439" s="194"/>
      <c r="AB439" s="195">
        <f t="shared" si="95"/>
        <v>0</v>
      </c>
      <c r="AC439" s="26">
        <f t="shared" si="96"/>
        <v>0</v>
      </c>
      <c r="AD439" s="24">
        <f t="shared" si="97"/>
        <v>0</v>
      </c>
      <c r="AE439" s="24">
        <f t="shared" si="98"/>
        <v>0</v>
      </c>
      <c r="AG439" s="195" t="str">
        <f t="shared" si="104"/>
        <v/>
      </c>
      <c r="AH439" s="26" t="str">
        <f t="shared" si="105"/>
        <v/>
      </c>
      <c r="AI439" s="24" t="str">
        <f t="shared" si="106"/>
        <v/>
      </c>
    </row>
    <row r="440" spans="1:35" ht="12.75" customHeight="1" x14ac:dyDescent="0.4">
      <c r="A440" s="219">
        <f t="shared" si="107"/>
        <v>428</v>
      </c>
      <c r="B440" s="46"/>
      <c r="C440" s="648"/>
      <c r="D440" s="649"/>
      <c r="E440" s="648"/>
      <c r="F440" s="649"/>
      <c r="G440" s="252"/>
      <c r="H440" s="332"/>
      <c r="I440" s="173">
        <f t="shared" si="99"/>
        <v>0</v>
      </c>
      <c r="J440" s="46"/>
      <c r="K440" s="174"/>
      <c r="L440" s="47"/>
      <c r="M440" s="22">
        <f t="shared" si="100"/>
        <v>0</v>
      </c>
      <c r="N440" s="42" t="str">
        <f t="shared" si="93"/>
        <v xml:space="preserve"> </v>
      </c>
      <c r="O440" s="43">
        <f t="shared" si="101"/>
        <v>0</v>
      </c>
      <c r="P440" s="48"/>
      <c r="Q440" s="48"/>
      <c r="R440" s="48"/>
      <c r="S440" s="172">
        <f t="shared" si="102"/>
        <v>0</v>
      </c>
      <c r="T440" s="183" t="str">
        <f t="shared" si="94"/>
        <v/>
      </c>
      <c r="U440" s="44" t="str">
        <f t="shared" si="103"/>
        <v/>
      </c>
      <c r="V440" s="548"/>
      <c r="W440" s="255"/>
      <c r="X440" s="255"/>
      <c r="Y440" s="255"/>
      <c r="Z440" s="194"/>
      <c r="AB440" s="195">
        <f t="shared" si="95"/>
        <v>0</v>
      </c>
      <c r="AC440" s="26">
        <f t="shared" si="96"/>
        <v>0</v>
      </c>
      <c r="AD440" s="24">
        <f t="shared" si="97"/>
        <v>0</v>
      </c>
      <c r="AE440" s="24">
        <f t="shared" si="98"/>
        <v>0</v>
      </c>
      <c r="AG440" s="195" t="str">
        <f t="shared" si="104"/>
        <v/>
      </c>
      <c r="AH440" s="26" t="str">
        <f t="shared" si="105"/>
        <v/>
      </c>
      <c r="AI440" s="24" t="str">
        <f t="shared" si="106"/>
        <v/>
      </c>
    </row>
    <row r="441" spans="1:35" ht="12.75" customHeight="1" x14ac:dyDescent="0.4">
      <c r="A441" s="219">
        <f t="shared" si="107"/>
        <v>429</v>
      </c>
      <c r="B441" s="46"/>
      <c r="C441" s="648"/>
      <c r="D441" s="649"/>
      <c r="E441" s="648"/>
      <c r="F441" s="649"/>
      <c r="G441" s="252"/>
      <c r="H441" s="332"/>
      <c r="I441" s="173">
        <f t="shared" si="99"/>
        <v>0</v>
      </c>
      <c r="J441" s="46"/>
      <c r="K441" s="174"/>
      <c r="L441" s="47"/>
      <c r="M441" s="22">
        <f t="shared" si="100"/>
        <v>0</v>
      </c>
      <c r="N441" s="42" t="str">
        <f t="shared" si="93"/>
        <v xml:space="preserve"> </v>
      </c>
      <c r="O441" s="43">
        <f t="shared" si="101"/>
        <v>0</v>
      </c>
      <c r="P441" s="48"/>
      <c r="Q441" s="48"/>
      <c r="R441" s="48"/>
      <c r="S441" s="172">
        <f t="shared" si="102"/>
        <v>0</v>
      </c>
      <c r="T441" s="183" t="str">
        <f t="shared" si="94"/>
        <v/>
      </c>
      <c r="U441" s="44" t="str">
        <f t="shared" si="103"/>
        <v/>
      </c>
      <c r="V441" s="548"/>
      <c r="W441" s="255"/>
      <c r="X441" s="255"/>
      <c r="Y441" s="255"/>
      <c r="Z441" s="194"/>
      <c r="AB441" s="195">
        <f t="shared" si="95"/>
        <v>0</v>
      </c>
      <c r="AC441" s="26">
        <f t="shared" si="96"/>
        <v>0</v>
      </c>
      <c r="AD441" s="24">
        <f t="shared" si="97"/>
        <v>0</v>
      </c>
      <c r="AE441" s="24">
        <f t="shared" si="98"/>
        <v>0</v>
      </c>
      <c r="AG441" s="195" t="str">
        <f t="shared" si="104"/>
        <v/>
      </c>
      <c r="AH441" s="26" t="str">
        <f t="shared" si="105"/>
        <v/>
      </c>
      <c r="AI441" s="24" t="str">
        <f t="shared" si="106"/>
        <v/>
      </c>
    </row>
    <row r="442" spans="1:35" ht="12.75" customHeight="1" x14ac:dyDescent="0.4">
      <c r="A442" s="219">
        <f t="shared" si="107"/>
        <v>430</v>
      </c>
      <c r="B442" s="46"/>
      <c r="C442" s="648"/>
      <c r="D442" s="649"/>
      <c r="E442" s="648"/>
      <c r="F442" s="649"/>
      <c r="G442" s="252"/>
      <c r="H442" s="332"/>
      <c r="I442" s="173">
        <f t="shared" si="99"/>
        <v>0</v>
      </c>
      <c r="J442" s="46"/>
      <c r="K442" s="174"/>
      <c r="L442" s="47"/>
      <c r="M442" s="22">
        <f t="shared" si="100"/>
        <v>0</v>
      </c>
      <c r="N442" s="42" t="str">
        <f t="shared" si="93"/>
        <v xml:space="preserve"> </v>
      </c>
      <c r="O442" s="43">
        <f t="shared" si="101"/>
        <v>0</v>
      </c>
      <c r="P442" s="48"/>
      <c r="Q442" s="48"/>
      <c r="R442" s="48"/>
      <c r="S442" s="172">
        <f t="shared" si="102"/>
        <v>0</v>
      </c>
      <c r="T442" s="183" t="str">
        <f t="shared" si="94"/>
        <v/>
      </c>
      <c r="U442" s="44" t="str">
        <f t="shared" si="103"/>
        <v/>
      </c>
      <c r="V442" s="548"/>
      <c r="W442" s="255"/>
      <c r="X442" s="255"/>
      <c r="Y442" s="255"/>
      <c r="Z442" s="194"/>
      <c r="AB442" s="195">
        <f t="shared" si="95"/>
        <v>0</v>
      </c>
      <c r="AC442" s="26">
        <f t="shared" si="96"/>
        <v>0</v>
      </c>
      <c r="AD442" s="24">
        <f t="shared" si="97"/>
        <v>0</v>
      </c>
      <c r="AE442" s="24">
        <f t="shared" si="98"/>
        <v>0</v>
      </c>
      <c r="AG442" s="195" t="str">
        <f t="shared" si="104"/>
        <v/>
      </c>
      <c r="AH442" s="26" t="str">
        <f t="shared" si="105"/>
        <v/>
      </c>
      <c r="AI442" s="24" t="str">
        <f t="shared" si="106"/>
        <v/>
      </c>
    </row>
    <row r="443" spans="1:35" ht="12.75" customHeight="1" x14ac:dyDescent="0.4">
      <c r="A443" s="219">
        <f t="shared" si="107"/>
        <v>431</v>
      </c>
      <c r="B443" s="46"/>
      <c r="C443" s="648"/>
      <c r="D443" s="649"/>
      <c r="E443" s="648"/>
      <c r="F443" s="649"/>
      <c r="G443" s="252"/>
      <c r="H443" s="332"/>
      <c r="I443" s="173">
        <f t="shared" si="99"/>
        <v>0</v>
      </c>
      <c r="J443" s="46"/>
      <c r="K443" s="174"/>
      <c r="L443" s="47"/>
      <c r="M443" s="22">
        <f t="shared" si="100"/>
        <v>0</v>
      </c>
      <c r="N443" s="42" t="str">
        <f t="shared" si="93"/>
        <v xml:space="preserve"> </v>
      </c>
      <c r="O443" s="43">
        <f t="shared" si="101"/>
        <v>0</v>
      </c>
      <c r="P443" s="48"/>
      <c r="Q443" s="48"/>
      <c r="R443" s="48"/>
      <c r="S443" s="172">
        <f t="shared" si="102"/>
        <v>0</v>
      </c>
      <c r="T443" s="183" t="str">
        <f t="shared" si="94"/>
        <v/>
      </c>
      <c r="U443" s="44" t="str">
        <f t="shared" si="103"/>
        <v/>
      </c>
      <c r="V443" s="548"/>
      <c r="W443" s="255"/>
      <c r="X443" s="255"/>
      <c r="Y443" s="255"/>
      <c r="Z443" s="194"/>
      <c r="AB443" s="195">
        <f t="shared" si="95"/>
        <v>0</v>
      </c>
      <c r="AC443" s="26">
        <f t="shared" si="96"/>
        <v>0</v>
      </c>
      <c r="AD443" s="24">
        <f t="shared" si="97"/>
        <v>0</v>
      </c>
      <c r="AE443" s="24">
        <f t="shared" si="98"/>
        <v>0</v>
      </c>
      <c r="AG443" s="195" t="str">
        <f t="shared" si="104"/>
        <v/>
      </c>
      <c r="AH443" s="26" t="str">
        <f t="shared" si="105"/>
        <v/>
      </c>
      <c r="AI443" s="24" t="str">
        <f t="shared" si="106"/>
        <v/>
      </c>
    </row>
    <row r="444" spans="1:35" ht="12.75" customHeight="1" x14ac:dyDescent="0.4">
      <c r="A444" s="219">
        <f t="shared" si="107"/>
        <v>432</v>
      </c>
      <c r="B444" s="46"/>
      <c r="C444" s="648"/>
      <c r="D444" s="649"/>
      <c r="E444" s="648"/>
      <c r="F444" s="649"/>
      <c r="G444" s="252"/>
      <c r="H444" s="332"/>
      <c r="I444" s="173">
        <f t="shared" si="99"/>
        <v>0</v>
      </c>
      <c r="J444" s="46"/>
      <c r="K444" s="174"/>
      <c r="L444" s="47"/>
      <c r="M444" s="22">
        <f t="shared" si="100"/>
        <v>0</v>
      </c>
      <c r="N444" s="42" t="str">
        <f t="shared" si="93"/>
        <v xml:space="preserve"> </v>
      </c>
      <c r="O444" s="43">
        <f t="shared" si="101"/>
        <v>0</v>
      </c>
      <c r="P444" s="48"/>
      <c r="Q444" s="48"/>
      <c r="R444" s="48"/>
      <c r="S444" s="172">
        <f t="shared" si="102"/>
        <v>0</v>
      </c>
      <c r="T444" s="183" t="str">
        <f t="shared" si="94"/>
        <v/>
      </c>
      <c r="U444" s="44" t="str">
        <f t="shared" si="103"/>
        <v/>
      </c>
      <c r="V444" s="548"/>
      <c r="W444" s="255"/>
      <c r="X444" s="255"/>
      <c r="Y444" s="255"/>
      <c r="Z444" s="194"/>
      <c r="AB444" s="195">
        <f t="shared" si="95"/>
        <v>0</v>
      </c>
      <c r="AC444" s="26">
        <f t="shared" si="96"/>
        <v>0</v>
      </c>
      <c r="AD444" s="24">
        <f t="shared" si="97"/>
        <v>0</v>
      </c>
      <c r="AE444" s="24">
        <f t="shared" si="98"/>
        <v>0</v>
      </c>
      <c r="AG444" s="195" t="str">
        <f t="shared" si="104"/>
        <v/>
      </c>
      <c r="AH444" s="26" t="str">
        <f t="shared" si="105"/>
        <v/>
      </c>
      <c r="AI444" s="24" t="str">
        <f t="shared" si="106"/>
        <v/>
      </c>
    </row>
    <row r="445" spans="1:35" ht="12.75" customHeight="1" x14ac:dyDescent="0.4">
      <c r="A445" s="219">
        <f t="shared" si="107"/>
        <v>433</v>
      </c>
      <c r="B445" s="46"/>
      <c r="C445" s="648"/>
      <c r="D445" s="649"/>
      <c r="E445" s="648"/>
      <c r="F445" s="649"/>
      <c r="G445" s="252"/>
      <c r="H445" s="332"/>
      <c r="I445" s="173">
        <f t="shared" si="99"/>
        <v>0</v>
      </c>
      <c r="J445" s="46"/>
      <c r="K445" s="174"/>
      <c r="L445" s="47"/>
      <c r="M445" s="22">
        <f t="shared" si="100"/>
        <v>0</v>
      </c>
      <c r="N445" s="42" t="str">
        <f t="shared" si="93"/>
        <v xml:space="preserve"> </v>
      </c>
      <c r="O445" s="43">
        <f t="shared" si="101"/>
        <v>0</v>
      </c>
      <c r="P445" s="48"/>
      <c r="Q445" s="48"/>
      <c r="R445" s="48"/>
      <c r="S445" s="172">
        <f t="shared" si="102"/>
        <v>0</v>
      </c>
      <c r="T445" s="183" t="str">
        <f t="shared" si="94"/>
        <v/>
      </c>
      <c r="U445" s="44" t="str">
        <f t="shared" si="103"/>
        <v/>
      </c>
      <c r="V445" s="548"/>
      <c r="W445" s="255"/>
      <c r="X445" s="255"/>
      <c r="Y445" s="255"/>
      <c r="Z445" s="194"/>
      <c r="AB445" s="195">
        <f t="shared" si="95"/>
        <v>0</v>
      </c>
      <c r="AC445" s="26">
        <f t="shared" si="96"/>
        <v>0</v>
      </c>
      <c r="AD445" s="24">
        <f t="shared" si="97"/>
        <v>0</v>
      </c>
      <c r="AE445" s="24">
        <f t="shared" si="98"/>
        <v>0</v>
      </c>
      <c r="AG445" s="195" t="str">
        <f t="shared" si="104"/>
        <v/>
      </c>
      <c r="AH445" s="26" t="str">
        <f t="shared" si="105"/>
        <v/>
      </c>
      <c r="AI445" s="24" t="str">
        <f t="shared" si="106"/>
        <v/>
      </c>
    </row>
    <row r="446" spans="1:35" ht="12.75" customHeight="1" x14ac:dyDescent="0.4">
      <c r="A446" s="219">
        <f t="shared" si="107"/>
        <v>434</v>
      </c>
      <c r="B446" s="46"/>
      <c r="C446" s="648"/>
      <c r="D446" s="649"/>
      <c r="E446" s="648"/>
      <c r="F446" s="649"/>
      <c r="G446" s="252"/>
      <c r="H446" s="332"/>
      <c r="I446" s="173">
        <f t="shared" si="99"/>
        <v>0</v>
      </c>
      <c r="J446" s="46"/>
      <c r="K446" s="174"/>
      <c r="L446" s="47"/>
      <c r="M446" s="22">
        <f t="shared" si="100"/>
        <v>0</v>
      </c>
      <c r="N446" s="42" t="str">
        <f t="shared" si="93"/>
        <v xml:space="preserve"> </v>
      </c>
      <c r="O446" s="43">
        <f t="shared" si="101"/>
        <v>0</v>
      </c>
      <c r="P446" s="48"/>
      <c r="Q446" s="48"/>
      <c r="R446" s="48"/>
      <c r="S446" s="172">
        <f t="shared" si="102"/>
        <v>0</v>
      </c>
      <c r="T446" s="183" t="str">
        <f t="shared" si="94"/>
        <v/>
      </c>
      <c r="U446" s="44" t="str">
        <f t="shared" si="103"/>
        <v/>
      </c>
      <c r="V446" s="548"/>
      <c r="W446" s="255"/>
      <c r="X446" s="255"/>
      <c r="Y446" s="255"/>
      <c r="Z446" s="194"/>
      <c r="AB446" s="195">
        <f t="shared" si="95"/>
        <v>0</v>
      </c>
      <c r="AC446" s="26">
        <f t="shared" si="96"/>
        <v>0</v>
      </c>
      <c r="AD446" s="24">
        <f t="shared" si="97"/>
        <v>0</v>
      </c>
      <c r="AE446" s="24">
        <f t="shared" si="98"/>
        <v>0</v>
      </c>
      <c r="AG446" s="195" t="str">
        <f t="shared" si="104"/>
        <v/>
      </c>
      <c r="AH446" s="26" t="str">
        <f t="shared" si="105"/>
        <v/>
      </c>
      <c r="AI446" s="24" t="str">
        <f t="shared" si="106"/>
        <v/>
      </c>
    </row>
    <row r="447" spans="1:35" ht="12.75" customHeight="1" x14ac:dyDescent="0.4">
      <c r="A447" s="219">
        <f t="shared" si="107"/>
        <v>435</v>
      </c>
      <c r="B447" s="46"/>
      <c r="C447" s="648"/>
      <c r="D447" s="649"/>
      <c r="E447" s="648"/>
      <c r="F447" s="649"/>
      <c r="G447" s="252"/>
      <c r="H447" s="332"/>
      <c r="I447" s="173">
        <f t="shared" si="99"/>
        <v>0</v>
      </c>
      <c r="J447" s="46"/>
      <c r="K447" s="174"/>
      <c r="L447" s="47"/>
      <c r="M447" s="22">
        <f t="shared" si="100"/>
        <v>0</v>
      </c>
      <c r="N447" s="42" t="str">
        <f t="shared" si="93"/>
        <v xml:space="preserve"> </v>
      </c>
      <c r="O447" s="43">
        <f t="shared" si="101"/>
        <v>0</v>
      </c>
      <c r="P447" s="48"/>
      <c r="Q447" s="48"/>
      <c r="R447" s="48"/>
      <c r="S447" s="172">
        <f t="shared" si="102"/>
        <v>0</v>
      </c>
      <c r="T447" s="183" t="str">
        <f t="shared" si="94"/>
        <v/>
      </c>
      <c r="U447" s="44" t="str">
        <f t="shared" si="103"/>
        <v/>
      </c>
      <c r="V447" s="548"/>
      <c r="W447" s="255"/>
      <c r="X447" s="255"/>
      <c r="Y447" s="255"/>
      <c r="Z447" s="194"/>
      <c r="AB447" s="195">
        <f t="shared" si="95"/>
        <v>0</v>
      </c>
      <c r="AC447" s="26">
        <f t="shared" si="96"/>
        <v>0</v>
      </c>
      <c r="AD447" s="24">
        <f t="shared" si="97"/>
        <v>0</v>
      </c>
      <c r="AE447" s="24">
        <f t="shared" si="98"/>
        <v>0</v>
      </c>
      <c r="AG447" s="195" t="str">
        <f t="shared" si="104"/>
        <v/>
      </c>
      <c r="AH447" s="26" t="str">
        <f t="shared" si="105"/>
        <v/>
      </c>
      <c r="AI447" s="24" t="str">
        <f t="shared" si="106"/>
        <v/>
      </c>
    </row>
    <row r="448" spans="1:35" ht="12.75" customHeight="1" x14ac:dyDescent="0.4">
      <c r="A448" s="219">
        <f t="shared" si="107"/>
        <v>436</v>
      </c>
      <c r="B448" s="46"/>
      <c r="C448" s="648"/>
      <c r="D448" s="649"/>
      <c r="E448" s="648"/>
      <c r="F448" s="649"/>
      <c r="G448" s="252"/>
      <c r="H448" s="332"/>
      <c r="I448" s="173">
        <f t="shared" si="99"/>
        <v>0</v>
      </c>
      <c r="J448" s="46"/>
      <c r="K448" s="174"/>
      <c r="L448" s="47"/>
      <c r="M448" s="22">
        <f t="shared" si="100"/>
        <v>0</v>
      </c>
      <c r="N448" s="42" t="str">
        <f t="shared" si="93"/>
        <v xml:space="preserve"> </v>
      </c>
      <c r="O448" s="43">
        <f t="shared" si="101"/>
        <v>0</v>
      </c>
      <c r="P448" s="48"/>
      <c r="Q448" s="48"/>
      <c r="R448" s="48"/>
      <c r="S448" s="172">
        <f t="shared" si="102"/>
        <v>0</v>
      </c>
      <c r="T448" s="183" t="str">
        <f t="shared" si="94"/>
        <v/>
      </c>
      <c r="U448" s="44" t="str">
        <f t="shared" si="103"/>
        <v/>
      </c>
      <c r="V448" s="548"/>
      <c r="W448" s="255"/>
      <c r="X448" s="255"/>
      <c r="Y448" s="255"/>
      <c r="Z448" s="194"/>
      <c r="AB448" s="195">
        <f t="shared" si="95"/>
        <v>0</v>
      </c>
      <c r="AC448" s="26">
        <f t="shared" si="96"/>
        <v>0</v>
      </c>
      <c r="AD448" s="24">
        <f t="shared" si="97"/>
        <v>0</v>
      </c>
      <c r="AE448" s="24">
        <f t="shared" si="98"/>
        <v>0</v>
      </c>
      <c r="AG448" s="195" t="str">
        <f t="shared" si="104"/>
        <v/>
      </c>
      <c r="AH448" s="26" t="str">
        <f t="shared" si="105"/>
        <v/>
      </c>
      <c r="AI448" s="24" t="str">
        <f t="shared" si="106"/>
        <v/>
      </c>
    </row>
    <row r="449" spans="1:35" ht="12.75" customHeight="1" x14ac:dyDescent="0.4">
      <c r="A449" s="219">
        <f t="shared" si="107"/>
        <v>437</v>
      </c>
      <c r="B449" s="46"/>
      <c r="C449" s="648"/>
      <c r="D449" s="649"/>
      <c r="E449" s="648"/>
      <c r="F449" s="649"/>
      <c r="G449" s="252"/>
      <c r="H449" s="332"/>
      <c r="I449" s="173">
        <f t="shared" si="99"/>
        <v>0</v>
      </c>
      <c r="J449" s="46"/>
      <c r="K449" s="174"/>
      <c r="L449" s="47"/>
      <c r="M449" s="22">
        <f t="shared" si="100"/>
        <v>0</v>
      </c>
      <c r="N449" s="42" t="str">
        <f t="shared" si="93"/>
        <v xml:space="preserve"> </v>
      </c>
      <c r="O449" s="43">
        <f t="shared" si="101"/>
        <v>0</v>
      </c>
      <c r="P449" s="48"/>
      <c r="Q449" s="48"/>
      <c r="R449" s="48"/>
      <c r="S449" s="172">
        <f t="shared" si="102"/>
        <v>0</v>
      </c>
      <c r="T449" s="183" t="str">
        <f t="shared" si="94"/>
        <v/>
      </c>
      <c r="U449" s="44" t="str">
        <f t="shared" si="103"/>
        <v/>
      </c>
      <c r="V449" s="548"/>
      <c r="W449" s="255"/>
      <c r="X449" s="255"/>
      <c r="Y449" s="255"/>
      <c r="Z449" s="194"/>
      <c r="AB449" s="195">
        <f t="shared" si="95"/>
        <v>0</v>
      </c>
      <c r="AC449" s="26">
        <f t="shared" si="96"/>
        <v>0</v>
      </c>
      <c r="AD449" s="24">
        <f t="shared" si="97"/>
        <v>0</v>
      </c>
      <c r="AE449" s="24">
        <f t="shared" si="98"/>
        <v>0</v>
      </c>
      <c r="AG449" s="195" t="str">
        <f t="shared" si="104"/>
        <v/>
      </c>
      <c r="AH449" s="26" t="str">
        <f t="shared" si="105"/>
        <v/>
      </c>
      <c r="AI449" s="24" t="str">
        <f t="shared" si="106"/>
        <v/>
      </c>
    </row>
    <row r="450" spans="1:35" ht="12.75" customHeight="1" x14ac:dyDescent="0.4">
      <c r="A450" s="219">
        <f t="shared" si="107"/>
        <v>438</v>
      </c>
      <c r="B450" s="46"/>
      <c r="C450" s="648"/>
      <c r="D450" s="649"/>
      <c r="E450" s="648"/>
      <c r="F450" s="649"/>
      <c r="G450" s="252"/>
      <c r="H450" s="332"/>
      <c r="I450" s="173">
        <f t="shared" si="99"/>
        <v>0</v>
      </c>
      <c r="J450" s="46"/>
      <c r="K450" s="174"/>
      <c r="L450" s="47"/>
      <c r="M450" s="22">
        <f t="shared" si="100"/>
        <v>0</v>
      </c>
      <c r="N450" s="42" t="str">
        <f t="shared" si="93"/>
        <v xml:space="preserve"> </v>
      </c>
      <c r="O450" s="43">
        <f t="shared" si="101"/>
        <v>0</v>
      </c>
      <c r="P450" s="48"/>
      <c r="Q450" s="48"/>
      <c r="R450" s="48"/>
      <c r="S450" s="172">
        <f t="shared" si="102"/>
        <v>0</v>
      </c>
      <c r="T450" s="183" t="str">
        <f t="shared" si="94"/>
        <v/>
      </c>
      <c r="U450" s="44" t="str">
        <f t="shared" si="103"/>
        <v/>
      </c>
      <c r="V450" s="548"/>
      <c r="W450" s="255"/>
      <c r="X450" s="255"/>
      <c r="Y450" s="255"/>
      <c r="Z450" s="194"/>
      <c r="AB450" s="195">
        <f t="shared" si="95"/>
        <v>0</v>
      </c>
      <c r="AC450" s="26">
        <f t="shared" si="96"/>
        <v>0</v>
      </c>
      <c r="AD450" s="24">
        <f t="shared" si="97"/>
        <v>0</v>
      </c>
      <c r="AE450" s="24">
        <f t="shared" si="98"/>
        <v>0</v>
      </c>
      <c r="AG450" s="195" t="str">
        <f t="shared" si="104"/>
        <v/>
      </c>
      <c r="AH450" s="26" t="str">
        <f t="shared" si="105"/>
        <v/>
      </c>
      <c r="AI450" s="24" t="str">
        <f t="shared" si="106"/>
        <v/>
      </c>
    </row>
    <row r="451" spans="1:35" ht="12.75" customHeight="1" x14ac:dyDescent="0.4">
      <c r="A451" s="219">
        <f t="shared" si="107"/>
        <v>439</v>
      </c>
      <c r="B451" s="46"/>
      <c r="C451" s="648"/>
      <c r="D451" s="649"/>
      <c r="E451" s="648"/>
      <c r="F451" s="649"/>
      <c r="G451" s="252"/>
      <c r="H451" s="332"/>
      <c r="I451" s="173">
        <f t="shared" si="99"/>
        <v>0</v>
      </c>
      <c r="J451" s="46"/>
      <c r="K451" s="174"/>
      <c r="L451" s="47"/>
      <c r="M451" s="22">
        <f t="shared" si="100"/>
        <v>0</v>
      </c>
      <c r="N451" s="42" t="str">
        <f t="shared" si="93"/>
        <v xml:space="preserve"> </v>
      </c>
      <c r="O451" s="43">
        <f t="shared" si="101"/>
        <v>0</v>
      </c>
      <c r="P451" s="48"/>
      <c r="Q451" s="48"/>
      <c r="R451" s="48"/>
      <c r="S451" s="172">
        <f t="shared" si="102"/>
        <v>0</v>
      </c>
      <c r="T451" s="183" t="str">
        <f t="shared" si="94"/>
        <v/>
      </c>
      <c r="U451" s="44" t="str">
        <f t="shared" si="103"/>
        <v/>
      </c>
      <c r="V451" s="548"/>
      <c r="W451" s="255"/>
      <c r="X451" s="255"/>
      <c r="Y451" s="255"/>
      <c r="Z451" s="194"/>
      <c r="AB451" s="195">
        <f t="shared" si="95"/>
        <v>0</v>
      </c>
      <c r="AC451" s="26">
        <f t="shared" si="96"/>
        <v>0</v>
      </c>
      <c r="AD451" s="24">
        <f t="shared" si="97"/>
        <v>0</v>
      </c>
      <c r="AE451" s="24">
        <f t="shared" si="98"/>
        <v>0</v>
      </c>
      <c r="AG451" s="195" t="str">
        <f t="shared" si="104"/>
        <v/>
      </c>
      <c r="AH451" s="26" t="str">
        <f t="shared" si="105"/>
        <v/>
      </c>
      <c r="AI451" s="24" t="str">
        <f t="shared" si="106"/>
        <v/>
      </c>
    </row>
    <row r="452" spans="1:35" ht="12.75" customHeight="1" x14ac:dyDescent="0.4">
      <c r="A452" s="219">
        <f t="shared" si="107"/>
        <v>440</v>
      </c>
      <c r="B452" s="46"/>
      <c r="C452" s="648"/>
      <c r="D452" s="649"/>
      <c r="E452" s="648"/>
      <c r="F452" s="649"/>
      <c r="G452" s="252"/>
      <c r="H452" s="332"/>
      <c r="I452" s="173">
        <f t="shared" si="99"/>
        <v>0</v>
      </c>
      <c r="J452" s="46"/>
      <c r="K452" s="174"/>
      <c r="L452" s="47"/>
      <c r="M452" s="22">
        <f t="shared" si="100"/>
        <v>0</v>
      </c>
      <c r="N452" s="42" t="str">
        <f t="shared" si="93"/>
        <v xml:space="preserve"> </v>
      </c>
      <c r="O452" s="43">
        <f t="shared" si="101"/>
        <v>0</v>
      </c>
      <c r="P452" s="48"/>
      <c r="Q452" s="48"/>
      <c r="R452" s="48"/>
      <c r="S452" s="172">
        <f t="shared" si="102"/>
        <v>0</v>
      </c>
      <c r="T452" s="183" t="str">
        <f t="shared" si="94"/>
        <v/>
      </c>
      <c r="U452" s="44" t="str">
        <f t="shared" si="103"/>
        <v/>
      </c>
      <c r="V452" s="548"/>
      <c r="W452" s="255"/>
      <c r="X452" s="255"/>
      <c r="Y452" s="255"/>
      <c r="Z452" s="194"/>
      <c r="AB452" s="195">
        <f t="shared" si="95"/>
        <v>0</v>
      </c>
      <c r="AC452" s="26">
        <f t="shared" si="96"/>
        <v>0</v>
      </c>
      <c r="AD452" s="24">
        <f t="shared" si="97"/>
        <v>0</v>
      </c>
      <c r="AE452" s="24">
        <f t="shared" si="98"/>
        <v>0</v>
      </c>
      <c r="AG452" s="195" t="str">
        <f t="shared" si="104"/>
        <v/>
      </c>
      <c r="AH452" s="26" t="str">
        <f t="shared" si="105"/>
        <v/>
      </c>
      <c r="AI452" s="24" t="str">
        <f t="shared" si="106"/>
        <v/>
      </c>
    </row>
    <row r="453" spans="1:35" ht="12.75" customHeight="1" x14ac:dyDescent="0.4">
      <c r="A453" s="219">
        <f t="shared" si="107"/>
        <v>441</v>
      </c>
      <c r="B453" s="46"/>
      <c r="C453" s="648"/>
      <c r="D453" s="649"/>
      <c r="E453" s="648"/>
      <c r="F453" s="649"/>
      <c r="G453" s="252"/>
      <c r="H453" s="332"/>
      <c r="I453" s="173">
        <f t="shared" si="99"/>
        <v>0</v>
      </c>
      <c r="J453" s="46"/>
      <c r="K453" s="174"/>
      <c r="L453" s="47"/>
      <c r="M453" s="22">
        <f t="shared" si="100"/>
        <v>0</v>
      </c>
      <c r="N453" s="42" t="str">
        <f t="shared" si="93"/>
        <v xml:space="preserve"> </v>
      </c>
      <c r="O453" s="43">
        <f t="shared" si="101"/>
        <v>0</v>
      </c>
      <c r="P453" s="48"/>
      <c r="Q453" s="48"/>
      <c r="R453" s="48"/>
      <c r="S453" s="172">
        <f t="shared" si="102"/>
        <v>0</v>
      </c>
      <c r="T453" s="183" t="str">
        <f t="shared" si="94"/>
        <v/>
      </c>
      <c r="U453" s="44" t="str">
        <f t="shared" si="103"/>
        <v/>
      </c>
      <c r="V453" s="548"/>
      <c r="W453" s="255"/>
      <c r="X453" s="255"/>
      <c r="Y453" s="255"/>
      <c r="Z453" s="194"/>
      <c r="AB453" s="195">
        <f t="shared" si="95"/>
        <v>0</v>
      </c>
      <c r="AC453" s="26">
        <f t="shared" si="96"/>
        <v>0</v>
      </c>
      <c r="AD453" s="24">
        <f t="shared" si="97"/>
        <v>0</v>
      </c>
      <c r="AE453" s="24">
        <f t="shared" si="98"/>
        <v>0</v>
      </c>
      <c r="AG453" s="195" t="str">
        <f t="shared" si="104"/>
        <v/>
      </c>
      <c r="AH453" s="26" t="str">
        <f t="shared" si="105"/>
        <v/>
      </c>
      <c r="AI453" s="24" t="str">
        <f t="shared" si="106"/>
        <v/>
      </c>
    </row>
    <row r="454" spans="1:35" ht="12.75" customHeight="1" x14ac:dyDescent="0.4">
      <c r="A454" s="219">
        <f t="shared" si="107"/>
        <v>442</v>
      </c>
      <c r="B454" s="46"/>
      <c r="C454" s="648"/>
      <c r="D454" s="649"/>
      <c r="E454" s="648"/>
      <c r="F454" s="649"/>
      <c r="G454" s="252"/>
      <c r="H454" s="332"/>
      <c r="I454" s="173">
        <f t="shared" si="99"/>
        <v>0</v>
      </c>
      <c r="J454" s="46"/>
      <c r="K454" s="174"/>
      <c r="L454" s="47"/>
      <c r="M454" s="22">
        <f t="shared" si="100"/>
        <v>0</v>
      </c>
      <c r="N454" s="42" t="str">
        <f t="shared" si="93"/>
        <v xml:space="preserve"> </v>
      </c>
      <c r="O454" s="43">
        <f t="shared" si="101"/>
        <v>0</v>
      </c>
      <c r="P454" s="48"/>
      <c r="Q454" s="48"/>
      <c r="R454" s="48"/>
      <c r="S454" s="172">
        <f t="shared" si="102"/>
        <v>0</v>
      </c>
      <c r="T454" s="183" t="str">
        <f t="shared" si="94"/>
        <v/>
      </c>
      <c r="U454" s="44" t="str">
        <f t="shared" si="103"/>
        <v/>
      </c>
      <c r="V454" s="548"/>
      <c r="W454" s="255"/>
      <c r="X454" s="255"/>
      <c r="Y454" s="255"/>
      <c r="Z454" s="194"/>
      <c r="AB454" s="195">
        <f t="shared" si="95"/>
        <v>0</v>
      </c>
      <c r="AC454" s="26">
        <f t="shared" si="96"/>
        <v>0</v>
      </c>
      <c r="AD454" s="24">
        <f t="shared" si="97"/>
        <v>0</v>
      </c>
      <c r="AE454" s="24">
        <f t="shared" si="98"/>
        <v>0</v>
      </c>
      <c r="AG454" s="195" t="str">
        <f t="shared" si="104"/>
        <v/>
      </c>
      <c r="AH454" s="26" t="str">
        <f t="shared" si="105"/>
        <v/>
      </c>
      <c r="AI454" s="24" t="str">
        <f t="shared" si="106"/>
        <v/>
      </c>
    </row>
    <row r="455" spans="1:35" ht="12.75" customHeight="1" x14ac:dyDescent="0.4">
      <c r="A455" s="219">
        <f t="shared" si="107"/>
        <v>443</v>
      </c>
      <c r="B455" s="46"/>
      <c r="C455" s="648"/>
      <c r="D455" s="649"/>
      <c r="E455" s="648"/>
      <c r="F455" s="649"/>
      <c r="G455" s="252"/>
      <c r="H455" s="332"/>
      <c r="I455" s="173">
        <f t="shared" si="99"/>
        <v>0</v>
      </c>
      <c r="J455" s="46"/>
      <c r="K455" s="174"/>
      <c r="L455" s="47"/>
      <c r="M455" s="22">
        <f t="shared" si="100"/>
        <v>0</v>
      </c>
      <c r="N455" s="42" t="str">
        <f t="shared" si="93"/>
        <v xml:space="preserve"> </v>
      </c>
      <c r="O455" s="43">
        <f t="shared" si="101"/>
        <v>0</v>
      </c>
      <c r="P455" s="48"/>
      <c r="Q455" s="48"/>
      <c r="R455" s="48"/>
      <c r="S455" s="172">
        <f t="shared" si="102"/>
        <v>0</v>
      </c>
      <c r="T455" s="183" t="str">
        <f t="shared" si="94"/>
        <v/>
      </c>
      <c r="U455" s="44" t="str">
        <f t="shared" si="103"/>
        <v/>
      </c>
      <c r="V455" s="548"/>
      <c r="W455" s="255"/>
      <c r="X455" s="255"/>
      <c r="Y455" s="255"/>
      <c r="Z455" s="194"/>
      <c r="AB455" s="195">
        <f t="shared" si="95"/>
        <v>0</v>
      </c>
      <c r="AC455" s="26">
        <f t="shared" si="96"/>
        <v>0</v>
      </c>
      <c r="AD455" s="24">
        <f t="shared" si="97"/>
        <v>0</v>
      </c>
      <c r="AE455" s="24">
        <f t="shared" si="98"/>
        <v>0</v>
      </c>
      <c r="AG455" s="195" t="str">
        <f t="shared" si="104"/>
        <v/>
      </c>
      <c r="AH455" s="26" t="str">
        <f t="shared" si="105"/>
        <v/>
      </c>
      <c r="AI455" s="24" t="str">
        <f t="shared" si="106"/>
        <v/>
      </c>
    </row>
    <row r="456" spans="1:35" ht="12.75" customHeight="1" x14ac:dyDescent="0.4">
      <c r="A456" s="219">
        <f t="shared" si="107"/>
        <v>444</v>
      </c>
      <c r="B456" s="46"/>
      <c r="C456" s="648"/>
      <c r="D456" s="649"/>
      <c r="E456" s="648"/>
      <c r="F456" s="649"/>
      <c r="G456" s="252"/>
      <c r="H456" s="332"/>
      <c r="I456" s="173">
        <f t="shared" si="99"/>
        <v>0</v>
      </c>
      <c r="J456" s="46"/>
      <c r="K456" s="174"/>
      <c r="L456" s="47"/>
      <c r="M456" s="22">
        <f t="shared" si="100"/>
        <v>0</v>
      </c>
      <c r="N456" s="42" t="str">
        <f t="shared" si="93"/>
        <v xml:space="preserve"> </v>
      </c>
      <c r="O456" s="43">
        <f t="shared" si="101"/>
        <v>0</v>
      </c>
      <c r="P456" s="48"/>
      <c r="Q456" s="48"/>
      <c r="R456" s="48"/>
      <c r="S456" s="172">
        <f t="shared" si="102"/>
        <v>0</v>
      </c>
      <c r="T456" s="183" t="str">
        <f t="shared" si="94"/>
        <v/>
      </c>
      <c r="U456" s="44" t="str">
        <f t="shared" si="103"/>
        <v/>
      </c>
      <c r="V456" s="548"/>
      <c r="W456" s="255"/>
      <c r="X456" s="255"/>
      <c r="Y456" s="255"/>
      <c r="Z456" s="194"/>
      <c r="AB456" s="195">
        <f t="shared" si="95"/>
        <v>0</v>
      </c>
      <c r="AC456" s="26">
        <f t="shared" si="96"/>
        <v>0</v>
      </c>
      <c r="AD456" s="24">
        <f t="shared" si="97"/>
        <v>0</v>
      </c>
      <c r="AE456" s="24">
        <f t="shared" si="98"/>
        <v>0</v>
      </c>
      <c r="AG456" s="195" t="str">
        <f t="shared" si="104"/>
        <v/>
      </c>
      <c r="AH456" s="26" t="str">
        <f t="shared" si="105"/>
        <v/>
      </c>
      <c r="AI456" s="24" t="str">
        <f t="shared" si="106"/>
        <v/>
      </c>
    </row>
    <row r="457" spans="1:35" ht="12.75" customHeight="1" x14ac:dyDescent="0.4">
      <c r="A457" s="219">
        <f t="shared" si="107"/>
        <v>445</v>
      </c>
      <c r="B457" s="46"/>
      <c r="C457" s="648"/>
      <c r="D457" s="649"/>
      <c r="E457" s="648"/>
      <c r="F457" s="649"/>
      <c r="G457" s="252"/>
      <c r="H457" s="332"/>
      <c r="I457" s="173">
        <f t="shared" si="99"/>
        <v>0</v>
      </c>
      <c r="J457" s="46"/>
      <c r="K457" s="174"/>
      <c r="L457" s="47"/>
      <c r="M457" s="22">
        <f t="shared" si="100"/>
        <v>0</v>
      </c>
      <c r="N457" s="42" t="str">
        <f t="shared" si="93"/>
        <v xml:space="preserve"> </v>
      </c>
      <c r="O457" s="43">
        <f t="shared" si="101"/>
        <v>0</v>
      </c>
      <c r="P457" s="48"/>
      <c r="Q457" s="48"/>
      <c r="R457" s="48"/>
      <c r="S457" s="172">
        <f t="shared" si="102"/>
        <v>0</v>
      </c>
      <c r="T457" s="183" t="str">
        <f t="shared" si="94"/>
        <v/>
      </c>
      <c r="U457" s="44" t="str">
        <f t="shared" si="103"/>
        <v/>
      </c>
      <c r="V457" s="548"/>
      <c r="W457" s="255"/>
      <c r="X457" s="255"/>
      <c r="Y457" s="255"/>
      <c r="Z457" s="194"/>
      <c r="AB457" s="195">
        <f t="shared" si="95"/>
        <v>0</v>
      </c>
      <c r="AC457" s="26">
        <f t="shared" si="96"/>
        <v>0</v>
      </c>
      <c r="AD457" s="24">
        <f t="shared" si="97"/>
        <v>0</v>
      </c>
      <c r="AE457" s="24">
        <f t="shared" si="98"/>
        <v>0</v>
      </c>
      <c r="AG457" s="195" t="str">
        <f t="shared" si="104"/>
        <v/>
      </c>
      <c r="AH457" s="26" t="str">
        <f t="shared" si="105"/>
        <v/>
      </c>
      <c r="AI457" s="24" t="str">
        <f t="shared" si="106"/>
        <v/>
      </c>
    </row>
    <row r="458" spans="1:35" ht="12.75" customHeight="1" x14ac:dyDescent="0.4">
      <c r="A458" s="219">
        <f t="shared" si="107"/>
        <v>446</v>
      </c>
      <c r="B458" s="46"/>
      <c r="C458" s="648"/>
      <c r="D458" s="649"/>
      <c r="E458" s="648"/>
      <c r="F458" s="649"/>
      <c r="G458" s="252"/>
      <c r="H458" s="332"/>
      <c r="I458" s="173">
        <f t="shared" si="99"/>
        <v>0</v>
      </c>
      <c r="J458" s="46"/>
      <c r="K458" s="174"/>
      <c r="L458" s="47"/>
      <c r="M458" s="22">
        <f t="shared" si="100"/>
        <v>0</v>
      </c>
      <c r="N458" s="42" t="str">
        <f t="shared" si="93"/>
        <v xml:space="preserve"> </v>
      </c>
      <c r="O458" s="43">
        <f t="shared" si="101"/>
        <v>0</v>
      </c>
      <c r="P458" s="48"/>
      <c r="Q458" s="48"/>
      <c r="R458" s="48"/>
      <c r="S458" s="172">
        <f t="shared" si="102"/>
        <v>0</v>
      </c>
      <c r="T458" s="183" t="str">
        <f t="shared" si="94"/>
        <v/>
      </c>
      <c r="U458" s="44" t="str">
        <f t="shared" si="103"/>
        <v/>
      </c>
      <c r="V458" s="548"/>
      <c r="W458" s="255"/>
      <c r="X458" s="255"/>
      <c r="Y458" s="255"/>
      <c r="Z458" s="194"/>
      <c r="AB458" s="195">
        <f t="shared" si="95"/>
        <v>0</v>
      </c>
      <c r="AC458" s="26">
        <f t="shared" si="96"/>
        <v>0</v>
      </c>
      <c r="AD458" s="24">
        <f t="shared" si="97"/>
        <v>0</v>
      </c>
      <c r="AE458" s="24">
        <f t="shared" si="98"/>
        <v>0</v>
      </c>
      <c r="AG458" s="195" t="str">
        <f t="shared" si="104"/>
        <v/>
      </c>
      <c r="AH458" s="26" t="str">
        <f t="shared" si="105"/>
        <v/>
      </c>
      <c r="AI458" s="24" t="str">
        <f t="shared" si="106"/>
        <v/>
      </c>
    </row>
    <row r="459" spans="1:35" ht="12.75" customHeight="1" x14ac:dyDescent="0.4">
      <c r="A459" s="219">
        <f t="shared" si="107"/>
        <v>447</v>
      </c>
      <c r="B459" s="46"/>
      <c r="C459" s="648"/>
      <c r="D459" s="649"/>
      <c r="E459" s="648"/>
      <c r="F459" s="649"/>
      <c r="G459" s="252"/>
      <c r="H459" s="332"/>
      <c r="I459" s="173">
        <f t="shared" si="99"/>
        <v>0</v>
      </c>
      <c r="J459" s="46"/>
      <c r="K459" s="174"/>
      <c r="L459" s="47"/>
      <c r="M459" s="22">
        <f t="shared" si="100"/>
        <v>0</v>
      </c>
      <c r="N459" s="42" t="str">
        <f t="shared" si="93"/>
        <v xml:space="preserve"> </v>
      </c>
      <c r="O459" s="43">
        <f t="shared" si="101"/>
        <v>0</v>
      </c>
      <c r="P459" s="48"/>
      <c r="Q459" s="48"/>
      <c r="R459" s="48"/>
      <c r="S459" s="172">
        <f t="shared" si="102"/>
        <v>0</v>
      </c>
      <c r="T459" s="183" t="str">
        <f t="shared" si="94"/>
        <v/>
      </c>
      <c r="U459" s="44" t="str">
        <f t="shared" si="103"/>
        <v/>
      </c>
      <c r="V459" s="548"/>
      <c r="W459" s="255"/>
      <c r="X459" s="255"/>
      <c r="Y459" s="255"/>
      <c r="Z459" s="194"/>
      <c r="AB459" s="195">
        <f t="shared" si="95"/>
        <v>0</v>
      </c>
      <c r="AC459" s="26">
        <f t="shared" si="96"/>
        <v>0</v>
      </c>
      <c r="AD459" s="24">
        <f t="shared" si="97"/>
        <v>0</v>
      </c>
      <c r="AE459" s="24">
        <f t="shared" si="98"/>
        <v>0</v>
      </c>
      <c r="AG459" s="195" t="str">
        <f t="shared" si="104"/>
        <v/>
      </c>
      <c r="AH459" s="26" t="str">
        <f t="shared" si="105"/>
        <v/>
      </c>
      <c r="AI459" s="24" t="str">
        <f t="shared" si="106"/>
        <v/>
      </c>
    </row>
    <row r="460" spans="1:35" ht="12.75" customHeight="1" x14ac:dyDescent="0.4">
      <c r="A460" s="219">
        <f t="shared" si="107"/>
        <v>448</v>
      </c>
      <c r="B460" s="46"/>
      <c r="C460" s="648"/>
      <c r="D460" s="649"/>
      <c r="E460" s="648"/>
      <c r="F460" s="649"/>
      <c r="G460" s="252"/>
      <c r="H460" s="332"/>
      <c r="I460" s="173">
        <f t="shared" si="99"/>
        <v>0</v>
      </c>
      <c r="J460" s="46"/>
      <c r="K460" s="174"/>
      <c r="L460" s="47"/>
      <c r="M460" s="22">
        <f t="shared" si="100"/>
        <v>0</v>
      </c>
      <c r="N460" s="42" t="str">
        <f t="shared" si="93"/>
        <v xml:space="preserve"> </v>
      </c>
      <c r="O460" s="43">
        <f t="shared" si="101"/>
        <v>0</v>
      </c>
      <c r="P460" s="48"/>
      <c r="Q460" s="48"/>
      <c r="R460" s="48"/>
      <c r="S460" s="172">
        <f t="shared" si="102"/>
        <v>0</v>
      </c>
      <c r="T460" s="183" t="str">
        <f t="shared" si="94"/>
        <v/>
      </c>
      <c r="U460" s="44" t="str">
        <f t="shared" si="103"/>
        <v/>
      </c>
      <c r="V460" s="548"/>
      <c r="W460" s="255"/>
      <c r="X460" s="255"/>
      <c r="Y460" s="255"/>
      <c r="Z460" s="194"/>
      <c r="AB460" s="195">
        <f t="shared" si="95"/>
        <v>0</v>
      </c>
      <c r="AC460" s="26">
        <f t="shared" si="96"/>
        <v>0</v>
      </c>
      <c r="AD460" s="24">
        <f t="shared" si="97"/>
        <v>0</v>
      </c>
      <c r="AE460" s="24">
        <f t="shared" si="98"/>
        <v>0</v>
      </c>
      <c r="AG460" s="195" t="str">
        <f t="shared" si="104"/>
        <v/>
      </c>
      <c r="AH460" s="26" t="str">
        <f t="shared" si="105"/>
        <v/>
      </c>
      <c r="AI460" s="24" t="str">
        <f t="shared" si="106"/>
        <v/>
      </c>
    </row>
    <row r="461" spans="1:35" ht="12.75" customHeight="1" x14ac:dyDescent="0.4">
      <c r="A461" s="219">
        <f t="shared" si="107"/>
        <v>449</v>
      </c>
      <c r="B461" s="46"/>
      <c r="C461" s="648"/>
      <c r="D461" s="649"/>
      <c r="E461" s="648"/>
      <c r="F461" s="649"/>
      <c r="G461" s="252"/>
      <c r="H461" s="332"/>
      <c r="I461" s="173">
        <f t="shared" si="99"/>
        <v>0</v>
      </c>
      <c r="J461" s="46"/>
      <c r="K461" s="174"/>
      <c r="L461" s="47"/>
      <c r="M461" s="22">
        <f t="shared" si="100"/>
        <v>0</v>
      </c>
      <c r="N461" s="42" t="str">
        <f t="shared" ref="N461:N512" si="108">IF(K461&lt;=0.5,IF(M461&gt;0.5,"Fail"," "),IF(K461&lt;=0.8,IF(M461&gt;0.8,"Fail"," ")," "))</f>
        <v xml:space="preserve"> </v>
      </c>
      <c r="O461" s="43">
        <f t="shared" si="101"/>
        <v>0</v>
      </c>
      <c r="P461" s="48"/>
      <c r="Q461" s="48"/>
      <c r="R461" s="48"/>
      <c r="S461" s="172">
        <f t="shared" si="102"/>
        <v>0</v>
      </c>
      <c r="T461" s="183" t="str">
        <f t="shared" ref="T461:T512" si="109">IF(J461&gt;0,IF(S461*12&gt;L461,"Fail",""),"")</f>
        <v/>
      </c>
      <c r="U461" s="44" t="str">
        <f t="shared" si="103"/>
        <v/>
      </c>
      <c r="V461" s="548"/>
      <c r="W461" s="255"/>
      <c r="X461" s="255"/>
      <c r="Y461" s="255"/>
      <c r="Z461" s="194"/>
      <c r="AB461" s="195">
        <f t="shared" ref="AB461:AB512" si="110">IF(I461=1.5,$M$8,IF(I461=2.5,$N$8,IF(I461=3.5,$O$8,IF(I461=4.5,$P$8,IF(I461=5.5,$Q$8,IF(I461=6.5,$R$8,IF(I461=7.5,$S$8,IF(I461=8.5,$T$8,0))))))))</f>
        <v>0</v>
      </c>
      <c r="AC461" s="26">
        <f t="shared" ref="AC461:AC512" si="111">IF(I461=1,$M$7,IF(I461=2,$N$7,IF(I461=3,$O$7,IF(I461=4,$P$7,IF(I461=5,$Q$7,IF(I461=6,$R$7,IF(I461=7,$S$7,IF(I461=8,$T$7,AB461))))))))</f>
        <v>0</v>
      </c>
      <c r="AD461" s="24">
        <f t="shared" ref="AD461:AD512" si="112">IF(J461=1,$M$7,IF(J461=2,$N$7,IF(J461=3,$O$7,IF(J461=4,$P$7,IF(J461=5,$Q$7,IF(J461=6,$R$7,IF(J461=7,$S$7,IF(J461=8,$T$7,0))))))))</f>
        <v>0</v>
      </c>
      <c r="AE461" s="24">
        <f t="shared" ref="AE461:AE512" si="113">(K461*AC461)</f>
        <v>0</v>
      </c>
      <c r="AG461" s="195" t="str">
        <f t="shared" si="104"/>
        <v/>
      </c>
      <c r="AH461" s="26" t="str">
        <f t="shared" si="105"/>
        <v/>
      </c>
      <c r="AI461" s="24" t="str">
        <f t="shared" si="106"/>
        <v/>
      </c>
    </row>
    <row r="462" spans="1:35" ht="12.75" customHeight="1" x14ac:dyDescent="0.4">
      <c r="A462" s="219">
        <f t="shared" si="107"/>
        <v>450</v>
      </c>
      <c r="B462" s="46"/>
      <c r="C462" s="648"/>
      <c r="D462" s="649"/>
      <c r="E462" s="648"/>
      <c r="F462" s="649"/>
      <c r="G462" s="252"/>
      <c r="H462" s="332"/>
      <c r="I462" s="173">
        <f t="shared" ref="I462:I512" si="114">IF(C462&lt;&gt;"",IF(H462&lt;1,1,(H462*1.5)),0)</f>
        <v>0</v>
      </c>
      <c r="J462" s="46"/>
      <c r="K462" s="174"/>
      <c r="L462" s="47"/>
      <c r="M462" s="22">
        <f t="shared" ref="M462:M496" si="115">IF(OR(C462="VACANT",K462=0),0,(L462/AD462))</f>
        <v>0</v>
      </c>
      <c r="N462" s="42" t="str">
        <f t="shared" si="108"/>
        <v xml:space="preserve"> </v>
      </c>
      <c r="O462" s="43">
        <f t="shared" ref="O462:O512" si="116">+AE462/12*0.3</f>
        <v>0</v>
      </c>
      <c r="P462" s="48"/>
      <c r="Q462" s="48"/>
      <c r="R462" s="48"/>
      <c r="S462" s="172">
        <f t="shared" ref="S462:S512" si="117">P462-Q462-R462</f>
        <v>0</v>
      </c>
      <c r="T462" s="183" t="str">
        <f t="shared" si="109"/>
        <v/>
      </c>
      <c r="U462" s="44" t="str">
        <f t="shared" ref="U462:U512" si="118">IF(C462="Vacant","",IF(S462&gt;=0,IF(S462&gt;O462,"Fail",""),""))</f>
        <v/>
      </c>
      <c r="V462" s="548"/>
      <c r="W462" s="255"/>
      <c r="X462" s="255"/>
      <c r="Y462" s="255"/>
      <c r="Z462" s="194"/>
      <c r="AB462" s="195">
        <f t="shared" si="110"/>
        <v>0</v>
      </c>
      <c r="AC462" s="26">
        <f t="shared" si="111"/>
        <v>0</v>
      </c>
      <c r="AD462" s="24">
        <f t="shared" si="112"/>
        <v>0</v>
      </c>
      <c r="AE462" s="24">
        <f t="shared" si="113"/>
        <v>0</v>
      </c>
      <c r="AG462" s="195" t="str">
        <f t="shared" ref="AG462:AG512" si="119">IF(R462&gt;=1,1,"")</f>
        <v/>
      </c>
      <c r="AH462" s="26" t="str">
        <f t="shared" ref="AH462:AH512" si="120">IF(AG462=1,H462,"")</f>
        <v/>
      </c>
      <c r="AI462" s="24" t="str">
        <f t="shared" ref="AI462:AI512" si="121">IF(AG462=1,P462,"")</f>
        <v/>
      </c>
    </row>
    <row r="463" spans="1:35" ht="12.75" customHeight="1" x14ac:dyDescent="0.4">
      <c r="A463" s="219">
        <f t="shared" ref="A463:A512" si="122">A462+1</f>
        <v>451</v>
      </c>
      <c r="B463" s="46"/>
      <c r="C463" s="648"/>
      <c r="D463" s="649"/>
      <c r="E463" s="648"/>
      <c r="F463" s="649"/>
      <c r="G463" s="252"/>
      <c r="H463" s="332"/>
      <c r="I463" s="173">
        <f t="shared" si="114"/>
        <v>0</v>
      </c>
      <c r="J463" s="46"/>
      <c r="K463" s="174"/>
      <c r="L463" s="47"/>
      <c r="M463" s="22">
        <f t="shared" si="115"/>
        <v>0</v>
      </c>
      <c r="N463" s="42" t="str">
        <f t="shared" si="108"/>
        <v xml:space="preserve"> </v>
      </c>
      <c r="O463" s="43">
        <f t="shared" si="116"/>
        <v>0</v>
      </c>
      <c r="P463" s="48"/>
      <c r="Q463" s="48"/>
      <c r="R463" s="48"/>
      <c r="S463" s="172">
        <f t="shared" si="117"/>
        <v>0</v>
      </c>
      <c r="T463" s="183" t="str">
        <f t="shared" si="109"/>
        <v/>
      </c>
      <c r="U463" s="44" t="str">
        <f t="shared" si="118"/>
        <v/>
      </c>
      <c r="V463" s="548"/>
      <c r="W463" s="255"/>
      <c r="X463" s="255"/>
      <c r="Y463" s="255"/>
      <c r="Z463" s="194"/>
      <c r="AB463" s="195">
        <f t="shared" si="110"/>
        <v>0</v>
      </c>
      <c r="AC463" s="26">
        <f t="shared" si="111"/>
        <v>0</v>
      </c>
      <c r="AD463" s="24">
        <f t="shared" si="112"/>
        <v>0</v>
      </c>
      <c r="AE463" s="24">
        <f t="shared" si="113"/>
        <v>0</v>
      </c>
      <c r="AG463" s="195" t="str">
        <f t="shared" si="119"/>
        <v/>
      </c>
      <c r="AH463" s="26" t="str">
        <f t="shared" si="120"/>
        <v/>
      </c>
      <c r="AI463" s="24" t="str">
        <f t="shared" si="121"/>
        <v/>
      </c>
    </row>
    <row r="464" spans="1:35" ht="12.75" customHeight="1" x14ac:dyDescent="0.4">
      <c r="A464" s="219">
        <f t="shared" si="122"/>
        <v>452</v>
      </c>
      <c r="B464" s="46"/>
      <c r="C464" s="648"/>
      <c r="D464" s="649"/>
      <c r="E464" s="648"/>
      <c r="F464" s="649"/>
      <c r="G464" s="252"/>
      <c r="H464" s="332"/>
      <c r="I464" s="173">
        <f t="shared" si="114"/>
        <v>0</v>
      </c>
      <c r="J464" s="46"/>
      <c r="K464" s="174"/>
      <c r="L464" s="47"/>
      <c r="M464" s="22">
        <f t="shared" si="115"/>
        <v>0</v>
      </c>
      <c r="N464" s="42" t="str">
        <f t="shared" si="108"/>
        <v xml:space="preserve"> </v>
      </c>
      <c r="O464" s="43">
        <f t="shared" si="116"/>
        <v>0</v>
      </c>
      <c r="P464" s="48"/>
      <c r="Q464" s="48"/>
      <c r="R464" s="48"/>
      <c r="S464" s="172">
        <f t="shared" si="117"/>
        <v>0</v>
      </c>
      <c r="T464" s="183" t="str">
        <f t="shared" si="109"/>
        <v/>
      </c>
      <c r="U464" s="44" t="str">
        <f t="shared" si="118"/>
        <v/>
      </c>
      <c r="V464" s="548"/>
      <c r="W464" s="255"/>
      <c r="X464" s="255"/>
      <c r="Y464" s="255"/>
      <c r="Z464" s="194"/>
      <c r="AB464" s="195">
        <f t="shared" si="110"/>
        <v>0</v>
      </c>
      <c r="AC464" s="26">
        <f t="shared" si="111"/>
        <v>0</v>
      </c>
      <c r="AD464" s="24">
        <f t="shared" si="112"/>
        <v>0</v>
      </c>
      <c r="AE464" s="24">
        <f t="shared" si="113"/>
        <v>0</v>
      </c>
      <c r="AG464" s="195" t="str">
        <f t="shared" si="119"/>
        <v/>
      </c>
      <c r="AH464" s="26" t="str">
        <f t="shared" si="120"/>
        <v/>
      </c>
      <c r="AI464" s="24" t="str">
        <f t="shared" si="121"/>
        <v/>
      </c>
    </row>
    <row r="465" spans="1:35" ht="12.75" customHeight="1" x14ac:dyDescent="0.4">
      <c r="A465" s="219">
        <f t="shared" si="122"/>
        <v>453</v>
      </c>
      <c r="B465" s="46"/>
      <c r="C465" s="648"/>
      <c r="D465" s="649"/>
      <c r="E465" s="648"/>
      <c r="F465" s="649"/>
      <c r="G465" s="252"/>
      <c r="H465" s="332"/>
      <c r="I465" s="173">
        <f t="shared" si="114"/>
        <v>0</v>
      </c>
      <c r="J465" s="46"/>
      <c r="K465" s="174"/>
      <c r="L465" s="47"/>
      <c r="M465" s="22">
        <f t="shared" si="115"/>
        <v>0</v>
      </c>
      <c r="N465" s="42" t="str">
        <f t="shared" si="108"/>
        <v xml:space="preserve"> </v>
      </c>
      <c r="O465" s="43">
        <f t="shared" si="116"/>
        <v>0</v>
      </c>
      <c r="P465" s="48"/>
      <c r="Q465" s="48"/>
      <c r="R465" s="48"/>
      <c r="S465" s="172">
        <f t="shared" si="117"/>
        <v>0</v>
      </c>
      <c r="T465" s="183" t="str">
        <f t="shared" si="109"/>
        <v/>
      </c>
      <c r="U465" s="44" t="str">
        <f t="shared" si="118"/>
        <v/>
      </c>
      <c r="V465" s="548"/>
      <c r="W465" s="255"/>
      <c r="X465" s="255"/>
      <c r="Y465" s="255"/>
      <c r="Z465" s="194"/>
      <c r="AB465" s="195">
        <f t="shared" si="110"/>
        <v>0</v>
      </c>
      <c r="AC465" s="26">
        <f t="shared" si="111"/>
        <v>0</v>
      </c>
      <c r="AD465" s="24">
        <f t="shared" si="112"/>
        <v>0</v>
      </c>
      <c r="AE465" s="24">
        <f t="shared" si="113"/>
        <v>0</v>
      </c>
      <c r="AG465" s="195" t="str">
        <f t="shared" si="119"/>
        <v/>
      </c>
      <c r="AH465" s="26" t="str">
        <f t="shared" si="120"/>
        <v/>
      </c>
      <c r="AI465" s="24" t="str">
        <f t="shared" si="121"/>
        <v/>
      </c>
    </row>
    <row r="466" spans="1:35" ht="12.75" customHeight="1" x14ac:dyDescent="0.4">
      <c r="A466" s="219">
        <f t="shared" si="122"/>
        <v>454</v>
      </c>
      <c r="B466" s="46"/>
      <c r="C466" s="648"/>
      <c r="D466" s="649"/>
      <c r="E466" s="648"/>
      <c r="F466" s="649"/>
      <c r="G466" s="252"/>
      <c r="H466" s="332"/>
      <c r="I466" s="173">
        <f t="shared" si="114"/>
        <v>0</v>
      </c>
      <c r="J466" s="46"/>
      <c r="K466" s="174"/>
      <c r="L466" s="47"/>
      <c r="M466" s="22">
        <f t="shared" si="115"/>
        <v>0</v>
      </c>
      <c r="N466" s="42" t="str">
        <f t="shared" si="108"/>
        <v xml:space="preserve"> </v>
      </c>
      <c r="O466" s="43">
        <f t="shared" si="116"/>
        <v>0</v>
      </c>
      <c r="P466" s="48"/>
      <c r="Q466" s="48"/>
      <c r="R466" s="48"/>
      <c r="S466" s="172">
        <f t="shared" si="117"/>
        <v>0</v>
      </c>
      <c r="T466" s="183" t="str">
        <f t="shared" si="109"/>
        <v/>
      </c>
      <c r="U466" s="44" t="str">
        <f t="shared" si="118"/>
        <v/>
      </c>
      <c r="V466" s="548"/>
      <c r="W466" s="255"/>
      <c r="X466" s="255"/>
      <c r="Y466" s="255"/>
      <c r="Z466" s="194"/>
      <c r="AB466" s="195">
        <f t="shared" si="110"/>
        <v>0</v>
      </c>
      <c r="AC466" s="26">
        <f t="shared" si="111"/>
        <v>0</v>
      </c>
      <c r="AD466" s="24">
        <f t="shared" si="112"/>
        <v>0</v>
      </c>
      <c r="AE466" s="24">
        <f t="shared" si="113"/>
        <v>0</v>
      </c>
      <c r="AG466" s="195" t="str">
        <f t="shared" si="119"/>
        <v/>
      </c>
      <c r="AH466" s="26" t="str">
        <f t="shared" si="120"/>
        <v/>
      </c>
      <c r="AI466" s="24" t="str">
        <f t="shared" si="121"/>
        <v/>
      </c>
    </row>
    <row r="467" spans="1:35" ht="12.75" customHeight="1" x14ac:dyDescent="0.4">
      <c r="A467" s="219">
        <f t="shared" si="122"/>
        <v>455</v>
      </c>
      <c r="B467" s="46"/>
      <c r="C467" s="648"/>
      <c r="D467" s="649"/>
      <c r="E467" s="648"/>
      <c r="F467" s="649"/>
      <c r="G467" s="252"/>
      <c r="H467" s="332"/>
      <c r="I467" s="173">
        <f t="shared" si="114"/>
        <v>0</v>
      </c>
      <c r="J467" s="46"/>
      <c r="K467" s="174"/>
      <c r="L467" s="47"/>
      <c r="M467" s="22">
        <f t="shared" si="115"/>
        <v>0</v>
      </c>
      <c r="N467" s="42" t="str">
        <f t="shared" si="108"/>
        <v xml:space="preserve"> </v>
      </c>
      <c r="O467" s="43">
        <f t="shared" si="116"/>
        <v>0</v>
      </c>
      <c r="P467" s="48"/>
      <c r="Q467" s="48"/>
      <c r="R467" s="48"/>
      <c r="S467" s="172">
        <f t="shared" si="117"/>
        <v>0</v>
      </c>
      <c r="T467" s="183" t="str">
        <f t="shared" si="109"/>
        <v/>
      </c>
      <c r="U467" s="44" t="str">
        <f t="shared" si="118"/>
        <v/>
      </c>
      <c r="V467" s="548"/>
      <c r="W467" s="255"/>
      <c r="X467" s="255"/>
      <c r="Y467" s="255"/>
      <c r="Z467" s="194"/>
      <c r="AB467" s="195">
        <f t="shared" si="110"/>
        <v>0</v>
      </c>
      <c r="AC467" s="26">
        <f t="shared" si="111"/>
        <v>0</v>
      </c>
      <c r="AD467" s="24">
        <f t="shared" si="112"/>
        <v>0</v>
      </c>
      <c r="AE467" s="24">
        <f t="shared" si="113"/>
        <v>0</v>
      </c>
      <c r="AG467" s="195" t="str">
        <f t="shared" si="119"/>
        <v/>
      </c>
      <c r="AH467" s="26" t="str">
        <f t="shared" si="120"/>
        <v/>
      </c>
      <c r="AI467" s="24" t="str">
        <f t="shared" si="121"/>
        <v/>
      </c>
    </row>
    <row r="468" spans="1:35" ht="12.75" customHeight="1" x14ac:dyDescent="0.4">
      <c r="A468" s="219">
        <f t="shared" si="122"/>
        <v>456</v>
      </c>
      <c r="B468" s="46"/>
      <c r="C468" s="648"/>
      <c r="D468" s="649"/>
      <c r="E468" s="648"/>
      <c r="F468" s="649"/>
      <c r="G468" s="252"/>
      <c r="H468" s="332"/>
      <c r="I468" s="173">
        <f t="shared" si="114"/>
        <v>0</v>
      </c>
      <c r="J468" s="46"/>
      <c r="K468" s="174"/>
      <c r="L468" s="47"/>
      <c r="M468" s="22">
        <f t="shared" si="115"/>
        <v>0</v>
      </c>
      <c r="N468" s="42" t="str">
        <f t="shared" si="108"/>
        <v xml:space="preserve"> </v>
      </c>
      <c r="O468" s="43">
        <f t="shared" si="116"/>
        <v>0</v>
      </c>
      <c r="P468" s="48"/>
      <c r="Q468" s="48"/>
      <c r="R468" s="48"/>
      <c r="S468" s="172">
        <f t="shared" si="117"/>
        <v>0</v>
      </c>
      <c r="T468" s="183" t="str">
        <f t="shared" si="109"/>
        <v/>
      </c>
      <c r="U468" s="44" t="str">
        <f t="shared" si="118"/>
        <v/>
      </c>
      <c r="V468" s="548"/>
      <c r="W468" s="255"/>
      <c r="X468" s="255"/>
      <c r="Y468" s="255"/>
      <c r="Z468" s="194"/>
      <c r="AB468" s="195">
        <f t="shared" si="110"/>
        <v>0</v>
      </c>
      <c r="AC468" s="26">
        <f t="shared" si="111"/>
        <v>0</v>
      </c>
      <c r="AD468" s="24">
        <f t="shared" si="112"/>
        <v>0</v>
      </c>
      <c r="AE468" s="24">
        <f t="shared" si="113"/>
        <v>0</v>
      </c>
      <c r="AG468" s="195" t="str">
        <f t="shared" si="119"/>
        <v/>
      </c>
      <c r="AH468" s="26" t="str">
        <f t="shared" si="120"/>
        <v/>
      </c>
      <c r="AI468" s="24" t="str">
        <f t="shared" si="121"/>
        <v/>
      </c>
    </row>
    <row r="469" spans="1:35" ht="12.75" customHeight="1" x14ac:dyDescent="0.4">
      <c r="A469" s="219">
        <f t="shared" si="122"/>
        <v>457</v>
      </c>
      <c r="B469" s="46"/>
      <c r="C469" s="648"/>
      <c r="D469" s="649"/>
      <c r="E469" s="648"/>
      <c r="F469" s="649"/>
      <c r="G469" s="252"/>
      <c r="H469" s="332"/>
      <c r="I469" s="173">
        <f t="shared" si="114"/>
        <v>0</v>
      </c>
      <c r="J469" s="46"/>
      <c r="K469" s="174"/>
      <c r="L469" s="47"/>
      <c r="M469" s="22">
        <f t="shared" si="115"/>
        <v>0</v>
      </c>
      <c r="N469" s="42" t="str">
        <f t="shared" si="108"/>
        <v xml:space="preserve"> </v>
      </c>
      <c r="O469" s="43">
        <f t="shared" si="116"/>
        <v>0</v>
      </c>
      <c r="P469" s="48"/>
      <c r="Q469" s="48"/>
      <c r="R469" s="48"/>
      <c r="S469" s="172">
        <f t="shared" si="117"/>
        <v>0</v>
      </c>
      <c r="T469" s="183" t="str">
        <f t="shared" si="109"/>
        <v/>
      </c>
      <c r="U469" s="44" t="str">
        <f t="shared" si="118"/>
        <v/>
      </c>
      <c r="V469" s="548"/>
      <c r="W469" s="255"/>
      <c r="X469" s="255"/>
      <c r="Y469" s="255"/>
      <c r="Z469" s="194"/>
      <c r="AB469" s="195">
        <f t="shared" si="110"/>
        <v>0</v>
      </c>
      <c r="AC469" s="26">
        <f t="shared" si="111"/>
        <v>0</v>
      </c>
      <c r="AD469" s="24">
        <f t="shared" si="112"/>
        <v>0</v>
      </c>
      <c r="AE469" s="24">
        <f t="shared" si="113"/>
        <v>0</v>
      </c>
      <c r="AG469" s="195" t="str">
        <f t="shared" si="119"/>
        <v/>
      </c>
      <c r="AH469" s="26" t="str">
        <f t="shared" si="120"/>
        <v/>
      </c>
      <c r="AI469" s="24" t="str">
        <f t="shared" si="121"/>
        <v/>
      </c>
    </row>
    <row r="470" spans="1:35" ht="12.75" customHeight="1" x14ac:dyDescent="0.4">
      <c r="A470" s="219">
        <f t="shared" si="122"/>
        <v>458</v>
      </c>
      <c r="B470" s="46"/>
      <c r="C470" s="648"/>
      <c r="D470" s="649"/>
      <c r="E470" s="648"/>
      <c r="F470" s="649"/>
      <c r="G470" s="252"/>
      <c r="H470" s="332"/>
      <c r="I470" s="173">
        <f t="shared" si="114"/>
        <v>0</v>
      </c>
      <c r="J470" s="46"/>
      <c r="K470" s="174"/>
      <c r="L470" s="47"/>
      <c r="M470" s="22">
        <f t="shared" si="115"/>
        <v>0</v>
      </c>
      <c r="N470" s="42" t="str">
        <f t="shared" si="108"/>
        <v xml:space="preserve"> </v>
      </c>
      <c r="O470" s="43">
        <f t="shared" si="116"/>
        <v>0</v>
      </c>
      <c r="P470" s="48"/>
      <c r="Q470" s="48"/>
      <c r="R470" s="48"/>
      <c r="S470" s="172">
        <f t="shared" si="117"/>
        <v>0</v>
      </c>
      <c r="T470" s="183" t="str">
        <f t="shared" si="109"/>
        <v/>
      </c>
      <c r="U470" s="44" t="str">
        <f t="shared" si="118"/>
        <v/>
      </c>
      <c r="V470" s="548"/>
      <c r="W470" s="255"/>
      <c r="X470" s="255"/>
      <c r="Y470" s="255"/>
      <c r="Z470" s="194"/>
      <c r="AB470" s="195">
        <f t="shared" si="110"/>
        <v>0</v>
      </c>
      <c r="AC470" s="26">
        <f t="shared" si="111"/>
        <v>0</v>
      </c>
      <c r="AD470" s="24">
        <f t="shared" si="112"/>
        <v>0</v>
      </c>
      <c r="AE470" s="24">
        <f t="shared" si="113"/>
        <v>0</v>
      </c>
      <c r="AG470" s="195" t="str">
        <f t="shared" si="119"/>
        <v/>
      </c>
      <c r="AH470" s="26" t="str">
        <f t="shared" si="120"/>
        <v/>
      </c>
      <c r="AI470" s="24" t="str">
        <f t="shared" si="121"/>
        <v/>
      </c>
    </row>
    <row r="471" spans="1:35" ht="12.75" customHeight="1" x14ac:dyDescent="0.4">
      <c r="A471" s="219">
        <f t="shared" si="122"/>
        <v>459</v>
      </c>
      <c r="B471" s="46"/>
      <c r="C471" s="648"/>
      <c r="D471" s="649"/>
      <c r="E471" s="648"/>
      <c r="F471" s="649"/>
      <c r="G471" s="252"/>
      <c r="H471" s="332"/>
      <c r="I471" s="173">
        <f t="shared" si="114"/>
        <v>0</v>
      </c>
      <c r="J471" s="46"/>
      <c r="K471" s="174"/>
      <c r="L471" s="47"/>
      <c r="M471" s="22">
        <f t="shared" si="115"/>
        <v>0</v>
      </c>
      <c r="N471" s="42" t="str">
        <f t="shared" si="108"/>
        <v xml:space="preserve"> </v>
      </c>
      <c r="O471" s="43">
        <f t="shared" si="116"/>
        <v>0</v>
      </c>
      <c r="P471" s="48"/>
      <c r="Q471" s="48"/>
      <c r="R471" s="48"/>
      <c r="S471" s="172">
        <f t="shared" si="117"/>
        <v>0</v>
      </c>
      <c r="T471" s="183" t="str">
        <f t="shared" si="109"/>
        <v/>
      </c>
      <c r="U471" s="44" t="str">
        <f t="shared" si="118"/>
        <v/>
      </c>
      <c r="V471" s="548"/>
      <c r="W471" s="255"/>
      <c r="X471" s="255"/>
      <c r="Y471" s="255"/>
      <c r="Z471" s="194"/>
      <c r="AB471" s="195">
        <f t="shared" si="110"/>
        <v>0</v>
      </c>
      <c r="AC471" s="26">
        <f t="shared" si="111"/>
        <v>0</v>
      </c>
      <c r="AD471" s="24">
        <f t="shared" si="112"/>
        <v>0</v>
      </c>
      <c r="AE471" s="24">
        <f t="shared" si="113"/>
        <v>0</v>
      </c>
      <c r="AG471" s="195" t="str">
        <f t="shared" si="119"/>
        <v/>
      </c>
      <c r="AH471" s="26" t="str">
        <f t="shared" si="120"/>
        <v/>
      </c>
      <c r="AI471" s="24" t="str">
        <f t="shared" si="121"/>
        <v/>
      </c>
    </row>
    <row r="472" spans="1:35" ht="12.75" customHeight="1" x14ac:dyDescent="0.4">
      <c r="A472" s="219">
        <f t="shared" si="122"/>
        <v>460</v>
      </c>
      <c r="B472" s="46"/>
      <c r="C472" s="648"/>
      <c r="D472" s="649"/>
      <c r="E472" s="648"/>
      <c r="F472" s="649"/>
      <c r="G472" s="252"/>
      <c r="H472" s="332"/>
      <c r="I472" s="173">
        <f t="shared" si="114"/>
        <v>0</v>
      </c>
      <c r="J472" s="46"/>
      <c r="K472" s="174"/>
      <c r="L472" s="47"/>
      <c r="M472" s="22">
        <f t="shared" si="115"/>
        <v>0</v>
      </c>
      <c r="N472" s="42" t="str">
        <f t="shared" si="108"/>
        <v xml:space="preserve"> </v>
      </c>
      <c r="O472" s="43">
        <f t="shared" si="116"/>
        <v>0</v>
      </c>
      <c r="P472" s="48"/>
      <c r="Q472" s="48"/>
      <c r="R472" s="48"/>
      <c r="S472" s="172">
        <f t="shared" si="117"/>
        <v>0</v>
      </c>
      <c r="T472" s="183" t="str">
        <f t="shared" si="109"/>
        <v/>
      </c>
      <c r="U472" s="44" t="str">
        <f t="shared" si="118"/>
        <v/>
      </c>
      <c r="V472" s="548"/>
      <c r="W472" s="255"/>
      <c r="X472" s="255"/>
      <c r="Y472" s="255"/>
      <c r="Z472" s="194"/>
      <c r="AB472" s="195">
        <f t="shared" si="110"/>
        <v>0</v>
      </c>
      <c r="AC472" s="26">
        <f t="shared" si="111"/>
        <v>0</v>
      </c>
      <c r="AD472" s="24">
        <f t="shared" si="112"/>
        <v>0</v>
      </c>
      <c r="AE472" s="24">
        <f t="shared" si="113"/>
        <v>0</v>
      </c>
      <c r="AG472" s="195" t="str">
        <f t="shared" si="119"/>
        <v/>
      </c>
      <c r="AH472" s="26" t="str">
        <f t="shared" si="120"/>
        <v/>
      </c>
      <c r="AI472" s="24" t="str">
        <f t="shared" si="121"/>
        <v/>
      </c>
    </row>
    <row r="473" spans="1:35" ht="12.75" customHeight="1" x14ac:dyDescent="0.4">
      <c r="A473" s="219">
        <f t="shared" si="122"/>
        <v>461</v>
      </c>
      <c r="B473" s="46"/>
      <c r="C473" s="648"/>
      <c r="D473" s="649"/>
      <c r="E473" s="648"/>
      <c r="F473" s="649"/>
      <c r="G473" s="252"/>
      <c r="H473" s="332"/>
      <c r="I473" s="173">
        <f t="shared" si="114"/>
        <v>0</v>
      </c>
      <c r="J473" s="46"/>
      <c r="K473" s="174"/>
      <c r="L473" s="47"/>
      <c r="M473" s="22">
        <f t="shared" si="115"/>
        <v>0</v>
      </c>
      <c r="N473" s="42" t="str">
        <f t="shared" si="108"/>
        <v xml:space="preserve"> </v>
      </c>
      <c r="O473" s="43">
        <f t="shared" si="116"/>
        <v>0</v>
      </c>
      <c r="P473" s="48"/>
      <c r="Q473" s="48"/>
      <c r="R473" s="48"/>
      <c r="S473" s="172">
        <f t="shared" si="117"/>
        <v>0</v>
      </c>
      <c r="T473" s="183" t="str">
        <f t="shared" si="109"/>
        <v/>
      </c>
      <c r="U473" s="44" t="str">
        <f t="shared" si="118"/>
        <v/>
      </c>
      <c r="V473" s="548"/>
      <c r="W473" s="255"/>
      <c r="X473" s="255"/>
      <c r="Y473" s="255"/>
      <c r="Z473" s="194"/>
      <c r="AB473" s="195">
        <f t="shared" si="110"/>
        <v>0</v>
      </c>
      <c r="AC473" s="26">
        <f t="shared" si="111"/>
        <v>0</v>
      </c>
      <c r="AD473" s="24">
        <f t="shared" si="112"/>
        <v>0</v>
      </c>
      <c r="AE473" s="24">
        <f t="shared" si="113"/>
        <v>0</v>
      </c>
      <c r="AG473" s="195" t="str">
        <f t="shared" si="119"/>
        <v/>
      </c>
      <c r="AH473" s="26" t="str">
        <f t="shared" si="120"/>
        <v/>
      </c>
      <c r="AI473" s="24" t="str">
        <f t="shared" si="121"/>
        <v/>
      </c>
    </row>
    <row r="474" spans="1:35" ht="12.75" customHeight="1" x14ac:dyDescent="0.4">
      <c r="A474" s="219">
        <f t="shared" si="122"/>
        <v>462</v>
      </c>
      <c r="B474" s="46"/>
      <c r="C474" s="648"/>
      <c r="D474" s="649"/>
      <c r="E474" s="648"/>
      <c r="F474" s="649"/>
      <c r="G474" s="252"/>
      <c r="H474" s="332"/>
      <c r="I474" s="173">
        <f t="shared" si="114"/>
        <v>0</v>
      </c>
      <c r="J474" s="46"/>
      <c r="K474" s="174"/>
      <c r="L474" s="47"/>
      <c r="M474" s="22">
        <f t="shared" si="115"/>
        <v>0</v>
      </c>
      <c r="N474" s="42" t="str">
        <f t="shared" si="108"/>
        <v xml:space="preserve"> </v>
      </c>
      <c r="O474" s="43">
        <f t="shared" si="116"/>
        <v>0</v>
      </c>
      <c r="P474" s="48"/>
      <c r="Q474" s="48"/>
      <c r="R474" s="48"/>
      <c r="S474" s="172">
        <f t="shared" si="117"/>
        <v>0</v>
      </c>
      <c r="T474" s="183" t="str">
        <f t="shared" si="109"/>
        <v/>
      </c>
      <c r="U474" s="44" t="str">
        <f t="shared" si="118"/>
        <v/>
      </c>
      <c r="V474" s="548"/>
      <c r="W474" s="255"/>
      <c r="X474" s="255"/>
      <c r="Y474" s="255"/>
      <c r="Z474" s="194"/>
      <c r="AB474" s="195">
        <f t="shared" si="110"/>
        <v>0</v>
      </c>
      <c r="AC474" s="26">
        <f t="shared" si="111"/>
        <v>0</v>
      </c>
      <c r="AD474" s="24">
        <f t="shared" si="112"/>
        <v>0</v>
      </c>
      <c r="AE474" s="24">
        <f t="shared" si="113"/>
        <v>0</v>
      </c>
      <c r="AG474" s="195" t="str">
        <f t="shared" si="119"/>
        <v/>
      </c>
      <c r="AH474" s="26" t="str">
        <f t="shared" si="120"/>
        <v/>
      </c>
      <c r="AI474" s="24" t="str">
        <f t="shared" si="121"/>
        <v/>
      </c>
    </row>
    <row r="475" spans="1:35" ht="12.75" customHeight="1" x14ac:dyDescent="0.4">
      <c r="A475" s="219">
        <f t="shared" si="122"/>
        <v>463</v>
      </c>
      <c r="B475" s="46"/>
      <c r="C475" s="648"/>
      <c r="D475" s="649"/>
      <c r="E475" s="648"/>
      <c r="F475" s="649"/>
      <c r="G475" s="252"/>
      <c r="H475" s="332"/>
      <c r="I475" s="173">
        <f t="shared" si="114"/>
        <v>0</v>
      </c>
      <c r="J475" s="46"/>
      <c r="K475" s="174"/>
      <c r="L475" s="47"/>
      <c r="M475" s="22">
        <f t="shared" si="115"/>
        <v>0</v>
      </c>
      <c r="N475" s="42" t="str">
        <f t="shared" si="108"/>
        <v xml:space="preserve"> </v>
      </c>
      <c r="O475" s="43">
        <f t="shared" si="116"/>
        <v>0</v>
      </c>
      <c r="P475" s="48"/>
      <c r="Q475" s="48"/>
      <c r="R475" s="48"/>
      <c r="S475" s="172">
        <f t="shared" si="117"/>
        <v>0</v>
      </c>
      <c r="T475" s="183" t="str">
        <f t="shared" si="109"/>
        <v/>
      </c>
      <c r="U475" s="44" t="str">
        <f t="shared" si="118"/>
        <v/>
      </c>
      <c r="V475" s="548"/>
      <c r="W475" s="255"/>
      <c r="X475" s="255"/>
      <c r="Y475" s="255"/>
      <c r="Z475" s="194"/>
      <c r="AB475" s="195">
        <f t="shared" si="110"/>
        <v>0</v>
      </c>
      <c r="AC475" s="26">
        <f t="shared" si="111"/>
        <v>0</v>
      </c>
      <c r="AD475" s="24">
        <f t="shared" si="112"/>
        <v>0</v>
      </c>
      <c r="AE475" s="24">
        <f t="shared" si="113"/>
        <v>0</v>
      </c>
      <c r="AG475" s="195" t="str">
        <f t="shared" si="119"/>
        <v/>
      </c>
      <c r="AH475" s="26" t="str">
        <f t="shared" si="120"/>
        <v/>
      </c>
      <c r="AI475" s="24" t="str">
        <f t="shared" si="121"/>
        <v/>
      </c>
    </row>
    <row r="476" spans="1:35" ht="12.75" customHeight="1" x14ac:dyDescent="0.4">
      <c r="A476" s="219">
        <f t="shared" si="122"/>
        <v>464</v>
      </c>
      <c r="B476" s="46"/>
      <c r="C476" s="648"/>
      <c r="D476" s="649"/>
      <c r="E476" s="648"/>
      <c r="F476" s="649"/>
      <c r="G476" s="252"/>
      <c r="H476" s="332"/>
      <c r="I476" s="173">
        <f t="shared" si="114"/>
        <v>0</v>
      </c>
      <c r="J476" s="46"/>
      <c r="K476" s="174"/>
      <c r="L476" s="47"/>
      <c r="M476" s="22">
        <f t="shared" si="115"/>
        <v>0</v>
      </c>
      <c r="N476" s="42" t="str">
        <f t="shared" si="108"/>
        <v xml:space="preserve"> </v>
      </c>
      <c r="O476" s="43">
        <f t="shared" si="116"/>
        <v>0</v>
      </c>
      <c r="P476" s="48"/>
      <c r="Q476" s="48"/>
      <c r="R476" s="48"/>
      <c r="S476" s="172">
        <f t="shared" si="117"/>
        <v>0</v>
      </c>
      <c r="T476" s="183" t="str">
        <f t="shared" si="109"/>
        <v/>
      </c>
      <c r="U476" s="44" t="str">
        <f t="shared" si="118"/>
        <v/>
      </c>
      <c r="V476" s="548"/>
      <c r="W476" s="255"/>
      <c r="X476" s="255"/>
      <c r="Y476" s="255"/>
      <c r="Z476" s="194"/>
      <c r="AB476" s="195">
        <f t="shared" si="110"/>
        <v>0</v>
      </c>
      <c r="AC476" s="26">
        <f t="shared" si="111"/>
        <v>0</v>
      </c>
      <c r="AD476" s="24">
        <f t="shared" si="112"/>
        <v>0</v>
      </c>
      <c r="AE476" s="24">
        <f t="shared" si="113"/>
        <v>0</v>
      </c>
      <c r="AG476" s="195" t="str">
        <f t="shared" si="119"/>
        <v/>
      </c>
      <c r="AH476" s="26" t="str">
        <f t="shared" si="120"/>
        <v/>
      </c>
      <c r="AI476" s="24" t="str">
        <f t="shared" si="121"/>
        <v/>
      </c>
    </row>
    <row r="477" spans="1:35" ht="12.75" customHeight="1" x14ac:dyDescent="0.4">
      <c r="A477" s="219">
        <f t="shared" si="122"/>
        <v>465</v>
      </c>
      <c r="B477" s="46"/>
      <c r="C477" s="648"/>
      <c r="D477" s="649"/>
      <c r="E477" s="648"/>
      <c r="F477" s="649"/>
      <c r="G477" s="252"/>
      <c r="H477" s="332"/>
      <c r="I477" s="173">
        <f t="shared" si="114"/>
        <v>0</v>
      </c>
      <c r="J477" s="46"/>
      <c r="K477" s="174"/>
      <c r="L477" s="47"/>
      <c r="M477" s="22">
        <f t="shared" si="115"/>
        <v>0</v>
      </c>
      <c r="N477" s="42" t="str">
        <f t="shared" si="108"/>
        <v xml:space="preserve"> </v>
      </c>
      <c r="O477" s="43">
        <f t="shared" si="116"/>
        <v>0</v>
      </c>
      <c r="P477" s="48"/>
      <c r="Q477" s="48"/>
      <c r="R477" s="48"/>
      <c r="S477" s="172">
        <f t="shared" si="117"/>
        <v>0</v>
      </c>
      <c r="T477" s="183" t="str">
        <f t="shared" si="109"/>
        <v/>
      </c>
      <c r="U477" s="44" t="str">
        <f t="shared" si="118"/>
        <v/>
      </c>
      <c r="V477" s="548"/>
      <c r="W477" s="255"/>
      <c r="X477" s="255"/>
      <c r="Y477" s="255"/>
      <c r="Z477" s="194"/>
      <c r="AB477" s="195">
        <f t="shared" si="110"/>
        <v>0</v>
      </c>
      <c r="AC477" s="26">
        <f t="shared" si="111"/>
        <v>0</v>
      </c>
      <c r="AD477" s="24">
        <f t="shared" si="112"/>
        <v>0</v>
      </c>
      <c r="AE477" s="24">
        <f t="shared" si="113"/>
        <v>0</v>
      </c>
      <c r="AG477" s="195" t="str">
        <f t="shared" si="119"/>
        <v/>
      </c>
      <c r="AH477" s="26" t="str">
        <f t="shared" si="120"/>
        <v/>
      </c>
      <c r="AI477" s="24" t="str">
        <f t="shared" si="121"/>
        <v/>
      </c>
    </row>
    <row r="478" spans="1:35" ht="12.75" customHeight="1" x14ac:dyDescent="0.4">
      <c r="A478" s="219">
        <f t="shared" si="122"/>
        <v>466</v>
      </c>
      <c r="B478" s="46"/>
      <c r="C478" s="648"/>
      <c r="D478" s="649"/>
      <c r="E478" s="648"/>
      <c r="F478" s="649"/>
      <c r="G478" s="252"/>
      <c r="H478" s="332"/>
      <c r="I478" s="173">
        <f t="shared" si="114"/>
        <v>0</v>
      </c>
      <c r="J478" s="46"/>
      <c r="K478" s="174"/>
      <c r="L478" s="47"/>
      <c r="M478" s="22">
        <f t="shared" si="115"/>
        <v>0</v>
      </c>
      <c r="N478" s="42" t="str">
        <f t="shared" si="108"/>
        <v xml:space="preserve"> </v>
      </c>
      <c r="O478" s="43">
        <f t="shared" si="116"/>
        <v>0</v>
      </c>
      <c r="P478" s="48"/>
      <c r="Q478" s="48"/>
      <c r="R478" s="48"/>
      <c r="S478" s="172">
        <f t="shared" si="117"/>
        <v>0</v>
      </c>
      <c r="T478" s="183" t="str">
        <f t="shared" si="109"/>
        <v/>
      </c>
      <c r="U478" s="44" t="str">
        <f t="shared" si="118"/>
        <v/>
      </c>
      <c r="V478" s="548"/>
      <c r="W478" s="255"/>
      <c r="X478" s="255"/>
      <c r="Y478" s="255"/>
      <c r="Z478" s="194"/>
      <c r="AB478" s="195">
        <f t="shared" si="110"/>
        <v>0</v>
      </c>
      <c r="AC478" s="26">
        <f t="shared" si="111"/>
        <v>0</v>
      </c>
      <c r="AD478" s="24">
        <f t="shared" si="112"/>
        <v>0</v>
      </c>
      <c r="AE478" s="24">
        <f t="shared" si="113"/>
        <v>0</v>
      </c>
      <c r="AG478" s="195" t="str">
        <f t="shared" si="119"/>
        <v/>
      </c>
      <c r="AH478" s="26" t="str">
        <f t="shared" si="120"/>
        <v/>
      </c>
      <c r="AI478" s="24" t="str">
        <f t="shared" si="121"/>
        <v/>
      </c>
    </row>
    <row r="479" spans="1:35" ht="12.75" customHeight="1" x14ac:dyDescent="0.4">
      <c r="A479" s="219">
        <f t="shared" si="122"/>
        <v>467</v>
      </c>
      <c r="B479" s="46"/>
      <c r="C479" s="648"/>
      <c r="D479" s="649"/>
      <c r="E479" s="648"/>
      <c r="F479" s="649"/>
      <c r="G479" s="252"/>
      <c r="H479" s="332"/>
      <c r="I479" s="173">
        <f t="shared" si="114"/>
        <v>0</v>
      </c>
      <c r="J479" s="46"/>
      <c r="K479" s="174"/>
      <c r="L479" s="47"/>
      <c r="M479" s="22">
        <f t="shared" si="115"/>
        <v>0</v>
      </c>
      <c r="N479" s="42" t="str">
        <f t="shared" si="108"/>
        <v xml:space="preserve"> </v>
      </c>
      <c r="O479" s="43">
        <f t="shared" si="116"/>
        <v>0</v>
      </c>
      <c r="P479" s="48"/>
      <c r="Q479" s="48"/>
      <c r="R479" s="48"/>
      <c r="S479" s="172">
        <f t="shared" si="117"/>
        <v>0</v>
      </c>
      <c r="T479" s="183" t="str">
        <f t="shared" si="109"/>
        <v/>
      </c>
      <c r="U479" s="44" t="str">
        <f t="shared" si="118"/>
        <v/>
      </c>
      <c r="V479" s="548"/>
      <c r="W479" s="255"/>
      <c r="X479" s="255"/>
      <c r="Y479" s="255"/>
      <c r="Z479" s="194"/>
      <c r="AB479" s="195">
        <f t="shared" si="110"/>
        <v>0</v>
      </c>
      <c r="AC479" s="26">
        <f t="shared" si="111"/>
        <v>0</v>
      </c>
      <c r="AD479" s="24">
        <f t="shared" si="112"/>
        <v>0</v>
      </c>
      <c r="AE479" s="24">
        <f t="shared" si="113"/>
        <v>0</v>
      </c>
      <c r="AG479" s="195" t="str">
        <f t="shared" si="119"/>
        <v/>
      </c>
      <c r="AH479" s="26" t="str">
        <f t="shared" si="120"/>
        <v/>
      </c>
      <c r="AI479" s="24" t="str">
        <f t="shared" si="121"/>
        <v/>
      </c>
    </row>
    <row r="480" spans="1:35" ht="12.75" customHeight="1" x14ac:dyDescent="0.4">
      <c r="A480" s="219">
        <f t="shared" si="122"/>
        <v>468</v>
      </c>
      <c r="B480" s="46"/>
      <c r="C480" s="648"/>
      <c r="D480" s="649"/>
      <c r="E480" s="648"/>
      <c r="F480" s="649"/>
      <c r="G480" s="252"/>
      <c r="H480" s="332"/>
      <c r="I480" s="173">
        <f t="shared" si="114"/>
        <v>0</v>
      </c>
      <c r="J480" s="46"/>
      <c r="K480" s="174"/>
      <c r="L480" s="47"/>
      <c r="M480" s="22">
        <f t="shared" si="115"/>
        <v>0</v>
      </c>
      <c r="N480" s="42" t="str">
        <f t="shared" si="108"/>
        <v xml:space="preserve"> </v>
      </c>
      <c r="O480" s="43">
        <f t="shared" si="116"/>
        <v>0</v>
      </c>
      <c r="P480" s="48"/>
      <c r="Q480" s="48"/>
      <c r="R480" s="48"/>
      <c r="S480" s="172">
        <f t="shared" si="117"/>
        <v>0</v>
      </c>
      <c r="T480" s="183" t="str">
        <f t="shared" si="109"/>
        <v/>
      </c>
      <c r="U480" s="44" t="str">
        <f t="shared" si="118"/>
        <v/>
      </c>
      <c r="V480" s="548"/>
      <c r="W480" s="255"/>
      <c r="X480" s="255"/>
      <c r="Y480" s="255"/>
      <c r="Z480" s="194"/>
      <c r="AB480" s="195">
        <f t="shared" si="110"/>
        <v>0</v>
      </c>
      <c r="AC480" s="26">
        <f t="shared" si="111"/>
        <v>0</v>
      </c>
      <c r="AD480" s="24">
        <f t="shared" si="112"/>
        <v>0</v>
      </c>
      <c r="AE480" s="24">
        <f t="shared" si="113"/>
        <v>0</v>
      </c>
      <c r="AG480" s="195" t="str">
        <f t="shared" si="119"/>
        <v/>
      </c>
      <c r="AH480" s="26" t="str">
        <f t="shared" si="120"/>
        <v/>
      </c>
      <c r="AI480" s="24" t="str">
        <f t="shared" si="121"/>
        <v/>
      </c>
    </row>
    <row r="481" spans="1:35" ht="12.75" customHeight="1" x14ac:dyDescent="0.4">
      <c r="A481" s="219">
        <f t="shared" si="122"/>
        <v>469</v>
      </c>
      <c r="B481" s="46"/>
      <c r="C481" s="648"/>
      <c r="D481" s="649"/>
      <c r="E481" s="648"/>
      <c r="F481" s="649"/>
      <c r="G481" s="252"/>
      <c r="H481" s="332"/>
      <c r="I481" s="173">
        <f t="shared" si="114"/>
        <v>0</v>
      </c>
      <c r="J481" s="46"/>
      <c r="K481" s="174"/>
      <c r="L481" s="47"/>
      <c r="M481" s="22">
        <f t="shared" si="115"/>
        <v>0</v>
      </c>
      <c r="N481" s="42" t="str">
        <f t="shared" si="108"/>
        <v xml:space="preserve"> </v>
      </c>
      <c r="O481" s="43">
        <f t="shared" si="116"/>
        <v>0</v>
      </c>
      <c r="P481" s="48"/>
      <c r="Q481" s="48"/>
      <c r="R481" s="48"/>
      <c r="S481" s="172">
        <f t="shared" si="117"/>
        <v>0</v>
      </c>
      <c r="T481" s="183" t="str">
        <f t="shared" si="109"/>
        <v/>
      </c>
      <c r="U481" s="44" t="str">
        <f t="shared" si="118"/>
        <v/>
      </c>
      <c r="V481" s="548"/>
      <c r="W481" s="255"/>
      <c r="X481" s="255"/>
      <c r="Y481" s="255"/>
      <c r="Z481" s="194"/>
      <c r="AB481" s="195">
        <f t="shared" si="110"/>
        <v>0</v>
      </c>
      <c r="AC481" s="26">
        <f t="shared" si="111"/>
        <v>0</v>
      </c>
      <c r="AD481" s="24">
        <f t="shared" si="112"/>
        <v>0</v>
      </c>
      <c r="AE481" s="24">
        <f t="shared" si="113"/>
        <v>0</v>
      </c>
      <c r="AG481" s="195" t="str">
        <f t="shared" si="119"/>
        <v/>
      </c>
      <c r="AH481" s="26" t="str">
        <f t="shared" si="120"/>
        <v/>
      </c>
      <c r="AI481" s="24" t="str">
        <f t="shared" si="121"/>
        <v/>
      </c>
    </row>
    <row r="482" spans="1:35" ht="12.75" customHeight="1" x14ac:dyDescent="0.4">
      <c r="A482" s="219">
        <f t="shared" si="122"/>
        <v>470</v>
      </c>
      <c r="B482" s="46"/>
      <c r="C482" s="648"/>
      <c r="D482" s="649"/>
      <c r="E482" s="648"/>
      <c r="F482" s="649"/>
      <c r="G482" s="252"/>
      <c r="H482" s="332"/>
      <c r="I482" s="173">
        <f t="shared" si="114"/>
        <v>0</v>
      </c>
      <c r="J482" s="46"/>
      <c r="K482" s="174"/>
      <c r="L482" s="47"/>
      <c r="M482" s="22">
        <f t="shared" si="115"/>
        <v>0</v>
      </c>
      <c r="N482" s="42" t="str">
        <f t="shared" si="108"/>
        <v xml:space="preserve"> </v>
      </c>
      <c r="O482" s="43">
        <f t="shared" si="116"/>
        <v>0</v>
      </c>
      <c r="P482" s="48"/>
      <c r="Q482" s="48"/>
      <c r="R482" s="48"/>
      <c r="S482" s="172">
        <f t="shared" si="117"/>
        <v>0</v>
      </c>
      <c r="T482" s="183" t="str">
        <f t="shared" si="109"/>
        <v/>
      </c>
      <c r="U482" s="44" t="str">
        <f t="shared" si="118"/>
        <v/>
      </c>
      <c r="V482" s="548"/>
      <c r="W482" s="255"/>
      <c r="X482" s="255"/>
      <c r="Y482" s="255"/>
      <c r="Z482" s="194"/>
      <c r="AB482" s="195">
        <f t="shared" si="110"/>
        <v>0</v>
      </c>
      <c r="AC482" s="26">
        <f t="shared" si="111"/>
        <v>0</v>
      </c>
      <c r="AD482" s="24">
        <f t="shared" si="112"/>
        <v>0</v>
      </c>
      <c r="AE482" s="24">
        <f t="shared" si="113"/>
        <v>0</v>
      </c>
      <c r="AG482" s="195" t="str">
        <f t="shared" si="119"/>
        <v/>
      </c>
      <c r="AH482" s="26" t="str">
        <f t="shared" si="120"/>
        <v/>
      </c>
      <c r="AI482" s="24" t="str">
        <f t="shared" si="121"/>
        <v/>
      </c>
    </row>
    <row r="483" spans="1:35" ht="12.75" customHeight="1" x14ac:dyDescent="0.4">
      <c r="A483" s="219">
        <f t="shared" si="122"/>
        <v>471</v>
      </c>
      <c r="B483" s="46"/>
      <c r="C483" s="648"/>
      <c r="D483" s="649"/>
      <c r="E483" s="648"/>
      <c r="F483" s="649"/>
      <c r="G483" s="252"/>
      <c r="H483" s="332"/>
      <c r="I483" s="173">
        <f t="shared" si="114"/>
        <v>0</v>
      </c>
      <c r="J483" s="46"/>
      <c r="K483" s="174"/>
      <c r="L483" s="47"/>
      <c r="M483" s="22">
        <f t="shared" si="115"/>
        <v>0</v>
      </c>
      <c r="N483" s="42" t="str">
        <f t="shared" si="108"/>
        <v xml:space="preserve"> </v>
      </c>
      <c r="O483" s="43">
        <f t="shared" si="116"/>
        <v>0</v>
      </c>
      <c r="P483" s="48"/>
      <c r="Q483" s="48"/>
      <c r="R483" s="48"/>
      <c r="S483" s="172">
        <f t="shared" si="117"/>
        <v>0</v>
      </c>
      <c r="T483" s="183" t="str">
        <f t="shared" si="109"/>
        <v/>
      </c>
      <c r="U483" s="44" t="str">
        <f t="shared" si="118"/>
        <v/>
      </c>
      <c r="V483" s="548"/>
      <c r="W483" s="255"/>
      <c r="X483" s="255"/>
      <c r="Y483" s="255"/>
      <c r="Z483" s="194"/>
      <c r="AB483" s="195">
        <f t="shared" si="110"/>
        <v>0</v>
      </c>
      <c r="AC483" s="26">
        <f t="shared" si="111"/>
        <v>0</v>
      </c>
      <c r="AD483" s="24">
        <f t="shared" si="112"/>
        <v>0</v>
      </c>
      <c r="AE483" s="24">
        <f t="shared" si="113"/>
        <v>0</v>
      </c>
      <c r="AG483" s="195" t="str">
        <f t="shared" si="119"/>
        <v/>
      </c>
      <c r="AH483" s="26" t="str">
        <f t="shared" si="120"/>
        <v/>
      </c>
      <c r="AI483" s="24" t="str">
        <f t="shared" si="121"/>
        <v/>
      </c>
    </row>
    <row r="484" spans="1:35" ht="12.75" customHeight="1" x14ac:dyDescent="0.4">
      <c r="A484" s="219">
        <f t="shared" si="122"/>
        <v>472</v>
      </c>
      <c r="B484" s="46"/>
      <c r="C484" s="648"/>
      <c r="D484" s="649"/>
      <c r="E484" s="648"/>
      <c r="F484" s="649"/>
      <c r="G484" s="252"/>
      <c r="H484" s="332"/>
      <c r="I484" s="173">
        <f t="shared" si="114"/>
        <v>0</v>
      </c>
      <c r="J484" s="46"/>
      <c r="K484" s="174"/>
      <c r="L484" s="47"/>
      <c r="M484" s="22">
        <f t="shared" si="115"/>
        <v>0</v>
      </c>
      <c r="N484" s="42" t="str">
        <f t="shared" si="108"/>
        <v xml:space="preserve"> </v>
      </c>
      <c r="O484" s="43">
        <f t="shared" si="116"/>
        <v>0</v>
      </c>
      <c r="P484" s="48"/>
      <c r="Q484" s="48"/>
      <c r="R484" s="48"/>
      <c r="S484" s="172">
        <f t="shared" si="117"/>
        <v>0</v>
      </c>
      <c r="T484" s="183" t="str">
        <f t="shared" si="109"/>
        <v/>
      </c>
      <c r="U484" s="44" t="str">
        <f t="shared" si="118"/>
        <v/>
      </c>
      <c r="V484" s="548"/>
      <c r="W484" s="255"/>
      <c r="X484" s="255"/>
      <c r="Y484" s="255"/>
      <c r="Z484" s="194"/>
      <c r="AB484" s="195">
        <f t="shared" si="110"/>
        <v>0</v>
      </c>
      <c r="AC484" s="26">
        <f t="shared" si="111"/>
        <v>0</v>
      </c>
      <c r="AD484" s="24">
        <f t="shared" si="112"/>
        <v>0</v>
      </c>
      <c r="AE484" s="24">
        <f t="shared" si="113"/>
        <v>0</v>
      </c>
      <c r="AG484" s="195" t="str">
        <f t="shared" si="119"/>
        <v/>
      </c>
      <c r="AH484" s="26" t="str">
        <f t="shared" si="120"/>
        <v/>
      </c>
      <c r="AI484" s="24" t="str">
        <f t="shared" si="121"/>
        <v/>
      </c>
    </row>
    <row r="485" spans="1:35" ht="12.75" customHeight="1" x14ac:dyDescent="0.4">
      <c r="A485" s="219">
        <f t="shared" si="122"/>
        <v>473</v>
      </c>
      <c r="B485" s="46"/>
      <c r="C485" s="648"/>
      <c r="D485" s="649"/>
      <c r="E485" s="648"/>
      <c r="F485" s="649"/>
      <c r="G485" s="252"/>
      <c r="H485" s="332"/>
      <c r="I485" s="173">
        <f t="shared" si="114"/>
        <v>0</v>
      </c>
      <c r="J485" s="46"/>
      <c r="K485" s="174"/>
      <c r="L485" s="47"/>
      <c r="M485" s="22">
        <f t="shared" si="115"/>
        <v>0</v>
      </c>
      <c r="N485" s="42" t="str">
        <f t="shared" si="108"/>
        <v xml:space="preserve"> </v>
      </c>
      <c r="O485" s="43">
        <f t="shared" si="116"/>
        <v>0</v>
      </c>
      <c r="P485" s="48"/>
      <c r="Q485" s="48"/>
      <c r="R485" s="48"/>
      <c r="S485" s="172">
        <f t="shared" si="117"/>
        <v>0</v>
      </c>
      <c r="T485" s="183" t="str">
        <f t="shared" si="109"/>
        <v/>
      </c>
      <c r="U485" s="44" t="str">
        <f t="shared" si="118"/>
        <v/>
      </c>
      <c r="V485" s="548"/>
      <c r="W485" s="255"/>
      <c r="X485" s="255"/>
      <c r="Y485" s="255"/>
      <c r="Z485" s="194"/>
      <c r="AB485" s="195">
        <f t="shared" si="110"/>
        <v>0</v>
      </c>
      <c r="AC485" s="26">
        <f t="shared" si="111"/>
        <v>0</v>
      </c>
      <c r="AD485" s="24">
        <f t="shared" si="112"/>
        <v>0</v>
      </c>
      <c r="AE485" s="24">
        <f t="shared" si="113"/>
        <v>0</v>
      </c>
      <c r="AG485" s="195" t="str">
        <f t="shared" si="119"/>
        <v/>
      </c>
      <c r="AH485" s="26" t="str">
        <f t="shared" si="120"/>
        <v/>
      </c>
      <c r="AI485" s="24" t="str">
        <f t="shared" si="121"/>
        <v/>
      </c>
    </row>
    <row r="486" spans="1:35" ht="12.75" customHeight="1" x14ac:dyDescent="0.4">
      <c r="A486" s="219">
        <f t="shared" si="122"/>
        <v>474</v>
      </c>
      <c r="B486" s="46"/>
      <c r="C486" s="648"/>
      <c r="D486" s="649"/>
      <c r="E486" s="648"/>
      <c r="F486" s="649"/>
      <c r="G486" s="252"/>
      <c r="H486" s="332"/>
      <c r="I486" s="173">
        <f t="shared" si="114"/>
        <v>0</v>
      </c>
      <c r="J486" s="46"/>
      <c r="K486" s="174"/>
      <c r="L486" s="47"/>
      <c r="M486" s="22">
        <f t="shared" si="115"/>
        <v>0</v>
      </c>
      <c r="N486" s="42" t="str">
        <f t="shared" si="108"/>
        <v xml:space="preserve"> </v>
      </c>
      <c r="O486" s="43">
        <f t="shared" si="116"/>
        <v>0</v>
      </c>
      <c r="P486" s="48"/>
      <c r="Q486" s="48"/>
      <c r="R486" s="48"/>
      <c r="S486" s="172">
        <f t="shared" si="117"/>
        <v>0</v>
      </c>
      <c r="T486" s="183" t="str">
        <f t="shared" si="109"/>
        <v/>
      </c>
      <c r="U486" s="44" t="str">
        <f t="shared" si="118"/>
        <v/>
      </c>
      <c r="V486" s="548"/>
      <c r="W486" s="255"/>
      <c r="X486" s="255"/>
      <c r="Y486" s="255"/>
      <c r="Z486" s="194"/>
      <c r="AB486" s="195">
        <f t="shared" si="110"/>
        <v>0</v>
      </c>
      <c r="AC486" s="26">
        <f t="shared" si="111"/>
        <v>0</v>
      </c>
      <c r="AD486" s="24">
        <f t="shared" si="112"/>
        <v>0</v>
      </c>
      <c r="AE486" s="24">
        <f t="shared" si="113"/>
        <v>0</v>
      </c>
      <c r="AG486" s="195" t="str">
        <f t="shared" si="119"/>
        <v/>
      </c>
      <c r="AH486" s="26" t="str">
        <f t="shared" si="120"/>
        <v/>
      </c>
      <c r="AI486" s="24" t="str">
        <f t="shared" si="121"/>
        <v/>
      </c>
    </row>
    <row r="487" spans="1:35" ht="12.75" customHeight="1" x14ac:dyDescent="0.4">
      <c r="A487" s="219">
        <f t="shared" si="122"/>
        <v>475</v>
      </c>
      <c r="B487" s="46"/>
      <c r="C487" s="648"/>
      <c r="D487" s="649"/>
      <c r="E487" s="648"/>
      <c r="F487" s="649"/>
      <c r="G487" s="252"/>
      <c r="H487" s="332"/>
      <c r="I487" s="173">
        <f t="shared" si="114"/>
        <v>0</v>
      </c>
      <c r="J487" s="46"/>
      <c r="K487" s="174"/>
      <c r="L487" s="47"/>
      <c r="M487" s="22">
        <f t="shared" si="115"/>
        <v>0</v>
      </c>
      <c r="N487" s="42" t="str">
        <f t="shared" si="108"/>
        <v xml:space="preserve"> </v>
      </c>
      <c r="O487" s="43">
        <f t="shared" si="116"/>
        <v>0</v>
      </c>
      <c r="P487" s="48"/>
      <c r="Q487" s="48"/>
      <c r="R487" s="48"/>
      <c r="S487" s="172">
        <f t="shared" si="117"/>
        <v>0</v>
      </c>
      <c r="T487" s="183" t="str">
        <f t="shared" si="109"/>
        <v/>
      </c>
      <c r="U487" s="44" t="str">
        <f t="shared" si="118"/>
        <v/>
      </c>
      <c r="V487" s="548"/>
      <c r="W487" s="255"/>
      <c r="X487" s="255"/>
      <c r="Y487" s="255"/>
      <c r="Z487" s="194"/>
      <c r="AB487" s="195">
        <f t="shared" si="110"/>
        <v>0</v>
      </c>
      <c r="AC487" s="26">
        <f t="shared" si="111"/>
        <v>0</v>
      </c>
      <c r="AD487" s="24">
        <f t="shared" si="112"/>
        <v>0</v>
      </c>
      <c r="AE487" s="24">
        <f t="shared" si="113"/>
        <v>0</v>
      </c>
      <c r="AG487" s="195" t="str">
        <f t="shared" si="119"/>
        <v/>
      </c>
      <c r="AH487" s="26" t="str">
        <f t="shared" si="120"/>
        <v/>
      </c>
      <c r="AI487" s="24" t="str">
        <f t="shared" si="121"/>
        <v/>
      </c>
    </row>
    <row r="488" spans="1:35" ht="12.75" customHeight="1" x14ac:dyDescent="0.4">
      <c r="A488" s="219">
        <f t="shared" si="122"/>
        <v>476</v>
      </c>
      <c r="B488" s="46"/>
      <c r="C488" s="648"/>
      <c r="D488" s="649"/>
      <c r="E488" s="648"/>
      <c r="F488" s="649"/>
      <c r="G488" s="252"/>
      <c r="H488" s="332"/>
      <c r="I488" s="173">
        <f t="shared" si="114"/>
        <v>0</v>
      </c>
      <c r="J488" s="46"/>
      <c r="K488" s="174"/>
      <c r="L488" s="47"/>
      <c r="M488" s="22">
        <f t="shared" si="115"/>
        <v>0</v>
      </c>
      <c r="N488" s="42" t="str">
        <f t="shared" si="108"/>
        <v xml:space="preserve"> </v>
      </c>
      <c r="O488" s="43">
        <f t="shared" si="116"/>
        <v>0</v>
      </c>
      <c r="P488" s="48"/>
      <c r="Q488" s="48"/>
      <c r="R488" s="48"/>
      <c r="S488" s="172">
        <f t="shared" si="117"/>
        <v>0</v>
      </c>
      <c r="T488" s="183" t="str">
        <f t="shared" si="109"/>
        <v/>
      </c>
      <c r="U488" s="44" t="str">
        <f t="shared" si="118"/>
        <v/>
      </c>
      <c r="V488" s="548"/>
      <c r="W488" s="255"/>
      <c r="X488" s="255"/>
      <c r="Y488" s="255"/>
      <c r="Z488" s="194"/>
      <c r="AB488" s="195">
        <f t="shared" si="110"/>
        <v>0</v>
      </c>
      <c r="AC488" s="26">
        <f t="shared" si="111"/>
        <v>0</v>
      </c>
      <c r="AD488" s="24">
        <f t="shared" si="112"/>
        <v>0</v>
      </c>
      <c r="AE488" s="24">
        <f t="shared" si="113"/>
        <v>0</v>
      </c>
      <c r="AG488" s="195" t="str">
        <f t="shared" si="119"/>
        <v/>
      </c>
      <c r="AH488" s="26" t="str">
        <f t="shared" si="120"/>
        <v/>
      </c>
      <c r="AI488" s="24" t="str">
        <f t="shared" si="121"/>
        <v/>
      </c>
    </row>
    <row r="489" spans="1:35" ht="12.75" customHeight="1" x14ac:dyDescent="0.4">
      <c r="A489" s="219">
        <f t="shared" si="122"/>
        <v>477</v>
      </c>
      <c r="B489" s="46"/>
      <c r="C489" s="648"/>
      <c r="D489" s="649"/>
      <c r="E489" s="648"/>
      <c r="F489" s="649"/>
      <c r="G489" s="252"/>
      <c r="H489" s="332"/>
      <c r="I489" s="173">
        <f t="shared" si="114"/>
        <v>0</v>
      </c>
      <c r="J489" s="46"/>
      <c r="K489" s="174"/>
      <c r="L489" s="47"/>
      <c r="M489" s="22">
        <f t="shared" si="115"/>
        <v>0</v>
      </c>
      <c r="N489" s="42" t="str">
        <f t="shared" si="108"/>
        <v xml:space="preserve"> </v>
      </c>
      <c r="O489" s="43">
        <f t="shared" si="116"/>
        <v>0</v>
      </c>
      <c r="P489" s="48"/>
      <c r="Q489" s="48"/>
      <c r="R489" s="48"/>
      <c r="S489" s="172">
        <f t="shared" si="117"/>
        <v>0</v>
      </c>
      <c r="T489" s="183" t="str">
        <f t="shared" si="109"/>
        <v/>
      </c>
      <c r="U489" s="44" t="str">
        <f t="shared" si="118"/>
        <v/>
      </c>
      <c r="V489" s="548"/>
      <c r="W489" s="255"/>
      <c r="X489" s="255"/>
      <c r="Y489" s="255"/>
      <c r="Z489" s="194"/>
      <c r="AB489" s="195">
        <f t="shared" si="110"/>
        <v>0</v>
      </c>
      <c r="AC489" s="26">
        <f t="shared" si="111"/>
        <v>0</v>
      </c>
      <c r="AD489" s="24">
        <f t="shared" si="112"/>
        <v>0</v>
      </c>
      <c r="AE489" s="24">
        <f t="shared" si="113"/>
        <v>0</v>
      </c>
      <c r="AG489" s="195" t="str">
        <f t="shared" si="119"/>
        <v/>
      </c>
      <c r="AH489" s="26" t="str">
        <f t="shared" si="120"/>
        <v/>
      </c>
      <c r="AI489" s="24" t="str">
        <f t="shared" si="121"/>
        <v/>
      </c>
    </row>
    <row r="490" spans="1:35" ht="12.75" customHeight="1" x14ac:dyDescent="0.4">
      <c r="A490" s="219">
        <f t="shared" si="122"/>
        <v>478</v>
      </c>
      <c r="B490" s="46"/>
      <c r="C490" s="648"/>
      <c r="D490" s="649"/>
      <c r="E490" s="648"/>
      <c r="F490" s="649"/>
      <c r="G490" s="252"/>
      <c r="H490" s="332"/>
      <c r="I490" s="173">
        <f t="shared" si="114"/>
        <v>0</v>
      </c>
      <c r="J490" s="46"/>
      <c r="K490" s="174"/>
      <c r="L490" s="47"/>
      <c r="M490" s="22">
        <f t="shared" si="115"/>
        <v>0</v>
      </c>
      <c r="N490" s="42" t="str">
        <f t="shared" si="108"/>
        <v xml:space="preserve"> </v>
      </c>
      <c r="O490" s="43">
        <f t="shared" si="116"/>
        <v>0</v>
      </c>
      <c r="P490" s="48"/>
      <c r="Q490" s="48"/>
      <c r="R490" s="48"/>
      <c r="S490" s="172">
        <f t="shared" si="117"/>
        <v>0</v>
      </c>
      <c r="T490" s="183" t="str">
        <f t="shared" si="109"/>
        <v/>
      </c>
      <c r="U490" s="44" t="str">
        <f t="shared" si="118"/>
        <v/>
      </c>
      <c r="V490" s="548"/>
      <c r="W490" s="255"/>
      <c r="X490" s="255"/>
      <c r="Y490" s="255"/>
      <c r="Z490" s="194"/>
      <c r="AB490" s="195">
        <f t="shared" si="110"/>
        <v>0</v>
      </c>
      <c r="AC490" s="26">
        <f t="shared" si="111"/>
        <v>0</v>
      </c>
      <c r="AD490" s="24">
        <f t="shared" si="112"/>
        <v>0</v>
      </c>
      <c r="AE490" s="24">
        <f t="shared" si="113"/>
        <v>0</v>
      </c>
      <c r="AG490" s="195" t="str">
        <f t="shared" si="119"/>
        <v/>
      </c>
      <c r="AH490" s="26" t="str">
        <f t="shared" si="120"/>
        <v/>
      </c>
      <c r="AI490" s="24" t="str">
        <f t="shared" si="121"/>
        <v/>
      </c>
    </row>
    <row r="491" spans="1:35" ht="12.75" customHeight="1" x14ac:dyDescent="0.4">
      <c r="A491" s="219">
        <f t="shared" si="122"/>
        <v>479</v>
      </c>
      <c r="B491" s="46"/>
      <c r="C491" s="648"/>
      <c r="D491" s="649"/>
      <c r="E491" s="648"/>
      <c r="F491" s="649"/>
      <c r="G491" s="252"/>
      <c r="H491" s="332"/>
      <c r="I491" s="173">
        <f t="shared" si="114"/>
        <v>0</v>
      </c>
      <c r="J491" s="46"/>
      <c r="K491" s="174"/>
      <c r="L491" s="47"/>
      <c r="M491" s="22">
        <f t="shared" si="115"/>
        <v>0</v>
      </c>
      <c r="N491" s="42" t="str">
        <f t="shared" si="108"/>
        <v xml:space="preserve"> </v>
      </c>
      <c r="O491" s="43">
        <f t="shared" si="116"/>
        <v>0</v>
      </c>
      <c r="P491" s="48"/>
      <c r="Q491" s="48"/>
      <c r="R491" s="48"/>
      <c r="S491" s="172">
        <f t="shared" si="117"/>
        <v>0</v>
      </c>
      <c r="T491" s="183" t="str">
        <f t="shared" si="109"/>
        <v/>
      </c>
      <c r="U491" s="44" t="str">
        <f t="shared" si="118"/>
        <v/>
      </c>
      <c r="V491" s="548"/>
      <c r="W491" s="255"/>
      <c r="X491" s="255"/>
      <c r="Y491" s="255"/>
      <c r="Z491" s="194"/>
      <c r="AB491" s="195">
        <f t="shared" si="110"/>
        <v>0</v>
      </c>
      <c r="AC491" s="26">
        <f t="shared" si="111"/>
        <v>0</v>
      </c>
      <c r="AD491" s="24">
        <f t="shared" si="112"/>
        <v>0</v>
      </c>
      <c r="AE491" s="24">
        <f t="shared" si="113"/>
        <v>0</v>
      </c>
      <c r="AG491" s="195" t="str">
        <f t="shared" si="119"/>
        <v/>
      </c>
      <c r="AH491" s="26" t="str">
        <f t="shared" si="120"/>
        <v/>
      </c>
      <c r="AI491" s="24" t="str">
        <f t="shared" si="121"/>
        <v/>
      </c>
    </row>
    <row r="492" spans="1:35" ht="12.75" customHeight="1" x14ac:dyDescent="0.4">
      <c r="A492" s="219">
        <f t="shared" si="122"/>
        <v>480</v>
      </c>
      <c r="B492" s="46"/>
      <c r="C492" s="648"/>
      <c r="D492" s="649"/>
      <c r="E492" s="648"/>
      <c r="F492" s="649"/>
      <c r="G492" s="252"/>
      <c r="H492" s="332"/>
      <c r="I492" s="173">
        <f t="shared" si="114"/>
        <v>0</v>
      </c>
      <c r="J492" s="46"/>
      <c r="K492" s="174"/>
      <c r="L492" s="47"/>
      <c r="M492" s="22">
        <f t="shared" si="115"/>
        <v>0</v>
      </c>
      <c r="N492" s="42" t="str">
        <f t="shared" si="108"/>
        <v xml:space="preserve"> </v>
      </c>
      <c r="O492" s="43">
        <f t="shared" si="116"/>
        <v>0</v>
      </c>
      <c r="P492" s="48"/>
      <c r="Q492" s="48"/>
      <c r="R492" s="48"/>
      <c r="S492" s="172">
        <f t="shared" si="117"/>
        <v>0</v>
      </c>
      <c r="T492" s="183" t="str">
        <f t="shared" si="109"/>
        <v/>
      </c>
      <c r="U492" s="44" t="str">
        <f t="shared" si="118"/>
        <v/>
      </c>
      <c r="V492" s="548"/>
      <c r="W492" s="255"/>
      <c r="X492" s="255"/>
      <c r="Y492" s="255"/>
      <c r="Z492" s="194"/>
      <c r="AB492" s="195">
        <f t="shared" si="110"/>
        <v>0</v>
      </c>
      <c r="AC492" s="26">
        <f t="shared" si="111"/>
        <v>0</v>
      </c>
      <c r="AD492" s="24">
        <f t="shared" si="112"/>
        <v>0</v>
      </c>
      <c r="AE492" s="24">
        <f t="shared" si="113"/>
        <v>0</v>
      </c>
      <c r="AG492" s="195" t="str">
        <f t="shared" si="119"/>
        <v/>
      </c>
      <c r="AH492" s="26" t="str">
        <f t="shared" si="120"/>
        <v/>
      </c>
      <c r="AI492" s="24" t="str">
        <f t="shared" si="121"/>
        <v/>
      </c>
    </row>
    <row r="493" spans="1:35" ht="12.75" customHeight="1" x14ac:dyDescent="0.4">
      <c r="A493" s="219">
        <f t="shared" si="122"/>
        <v>481</v>
      </c>
      <c r="B493" s="46"/>
      <c r="C493" s="648"/>
      <c r="D493" s="649"/>
      <c r="E493" s="648"/>
      <c r="F493" s="649"/>
      <c r="G493" s="252"/>
      <c r="H493" s="332"/>
      <c r="I493" s="173">
        <f t="shared" si="114"/>
        <v>0</v>
      </c>
      <c r="J493" s="46"/>
      <c r="K493" s="174"/>
      <c r="L493" s="47"/>
      <c r="M493" s="22">
        <f t="shared" si="115"/>
        <v>0</v>
      </c>
      <c r="N493" s="42" t="str">
        <f t="shared" si="108"/>
        <v xml:space="preserve"> </v>
      </c>
      <c r="O493" s="43">
        <f t="shared" si="116"/>
        <v>0</v>
      </c>
      <c r="P493" s="48"/>
      <c r="Q493" s="48"/>
      <c r="R493" s="48"/>
      <c r="S493" s="172">
        <f t="shared" si="117"/>
        <v>0</v>
      </c>
      <c r="T493" s="183" t="str">
        <f t="shared" si="109"/>
        <v/>
      </c>
      <c r="U493" s="44" t="str">
        <f t="shared" si="118"/>
        <v/>
      </c>
      <c r="V493" s="548"/>
      <c r="W493" s="255"/>
      <c r="X493" s="255"/>
      <c r="Y493" s="255"/>
      <c r="Z493" s="194"/>
      <c r="AB493" s="195">
        <f t="shared" si="110"/>
        <v>0</v>
      </c>
      <c r="AC493" s="26">
        <f t="shared" si="111"/>
        <v>0</v>
      </c>
      <c r="AD493" s="24">
        <f t="shared" si="112"/>
        <v>0</v>
      </c>
      <c r="AE493" s="24">
        <f t="shared" si="113"/>
        <v>0</v>
      </c>
      <c r="AG493" s="195" t="str">
        <f t="shared" si="119"/>
        <v/>
      </c>
      <c r="AH493" s="26" t="str">
        <f t="shared" si="120"/>
        <v/>
      </c>
      <c r="AI493" s="24" t="str">
        <f t="shared" si="121"/>
        <v/>
      </c>
    </row>
    <row r="494" spans="1:35" ht="12.75" customHeight="1" x14ac:dyDescent="0.4">
      <c r="A494" s="219">
        <f t="shared" si="122"/>
        <v>482</v>
      </c>
      <c r="B494" s="46"/>
      <c r="C494" s="648"/>
      <c r="D494" s="649"/>
      <c r="E494" s="648"/>
      <c r="F494" s="649"/>
      <c r="G494" s="252"/>
      <c r="H494" s="332"/>
      <c r="I494" s="173">
        <f t="shared" si="114"/>
        <v>0</v>
      </c>
      <c r="J494" s="46"/>
      <c r="K494" s="174"/>
      <c r="L494" s="47"/>
      <c r="M494" s="22">
        <f t="shared" si="115"/>
        <v>0</v>
      </c>
      <c r="N494" s="42" t="str">
        <f t="shared" si="108"/>
        <v xml:space="preserve"> </v>
      </c>
      <c r="O494" s="43">
        <f t="shared" si="116"/>
        <v>0</v>
      </c>
      <c r="P494" s="48"/>
      <c r="Q494" s="48"/>
      <c r="R494" s="48"/>
      <c r="S494" s="172">
        <f t="shared" si="117"/>
        <v>0</v>
      </c>
      <c r="T494" s="183" t="str">
        <f t="shared" si="109"/>
        <v/>
      </c>
      <c r="U494" s="44" t="str">
        <f t="shared" si="118"/>
        <v/>
      </c>
      <c r="V494" s="548"/>
      <c r="W494" s="255"/>
      <c r="X494" s="255"/>
      <c r="Y494" s="255"/>
      <c r="Z494" s="194"/>
      <c r="AB494" s="195">
        <f t="shared" si="110"/>
        <v>0</v>
      </c>
      <c r="AC494" s="26">
        <f t="shared" si="111"/>
        <v>0</v>
      </c>
      <c r="AD494" s="24">
        <f t="shared" si="112"/>
        <v>0</v>
      </c>
      <c r="AE494" s="24">
        <f t="shared" si="113"/>
        <v>0</v>
      </c>
      <c r="AG494" s="195" t="str">
        <f t="shared" si="119"/>
        <v/>
      </c>
      <c r="AH494" s="26" t="str">
        <f t="shared" si="120"/>
        <v/>
      </c>
      <c r="AI494" s="24" t="str">
        <f t="shared" si="121"/>
        <v/>
      </c>
    </row>
    <row r="495" spans="1:35" ht="12.75" customHeight="1" x14ac:dyDescent="0.4">
      <c r="A495" s="219">
        <f t="shared" si="122"/>
        <v>483</v>
      </c>
      <c r="B495" s="46"/>
      <c r="C495" s="648"/>
      <c r="D495" s="649"/>
      <c r="E495" s="648"/>
      <c r="F495" s="649"/>
      <c r="G495" s="252"/>
      <c r="H495" s="332"/>
      <c r="I495" s="173">
        <f t="shared" si="114"/>
        <v>0</v>
      </c>
      <c r="J495" s="46"/>
      <c r="K495" s="174"/>
      <c r="L495" s="47"/>
      <c r="M495" s="22">
        <f t="shared" si="115"/>
        <v>0</v>
      </c>
      <c r="N495" s="42" t="str">
        <f t="shared" si="108"/>
        <v xml:space="preserve"> </v>
      </c>
      <c r="O495" s="43">
        <f t="shared" si="116"/>
        <v>0</v>
      </c>
      <c r="P495" s="48"/>
      <c r="Q495" s="48"/>
      <c r="R495" s="48"/>
      <c r="S495" s="172">
        <f t="shared" si="117"/>
        <v>0</v>
      </c>
      <c r="T495" s="183" t="str">
        <f t="shared" si="109"/>
        <v/>
      </c>
      <c r="U495" s="44" t="str">
        <f t="shared" si="118"/>
        <v/>
      </c>
      <c r="V495" s="548"/>
      <c r="W495" s="255"/>
      <c r="X495" s="255"/>
      <c r="Y495" s="255"/>
      <c r="Z495" s="194"/>
      <c r="AB495" s="195">
        <f t="shared" si="110"/>
        <v>0</v>
      </c>
      <c r="AC495" s="26">
        <f t="shared" si="111"/>
        <v>0</v>
      </c>
      <c r="AD495" s="24">
        <f t="shared" si="112"/>
        <v>0</v>
      </c>
      <c r="AE495" s="24">
        <f t="shared" si="113"/>
        <v>0</v>
      </c>
      <c r="AG495" s="195" t="str">
        <f t="shared" si="119"/>
        <v/>
      </c>
      <c r="AH495" s="26" t="str">
        <f t="shared" si="120"/>
        <v/>
      </c>
      <c r="AI495" s="24" t="str">
        <f t="shared" si="121"/>
        <v/>
      </c>
    </row>
    <row r="496" spans="1:35" ht="12.75" customHeight="1" x14ac:dyDescent="0.4">
      <c r="A496" s="219">
        <f t="shared" si="122"/>
        <v>484</v>
      </c>
      <c r="B496" s="46"/>
      <c r="C496" s="648"/>
      <c r="D496" s="649"/>
      <c r="E496" s="648"/>
      <c r="F496" s="649"/>
      <c r="G496" s="252"/>
      <c r="H496" s="332"/>
      <c r="I496" s="173">
        <f t="shared" si="114"/>
        <v>0</v>
      </c>
      <c r="J496" s="46"/>
      <c r="K496" s="174"/>
      <c r="L496" s="47"/>
      <c r="M496" s="22">
        <f t="shared" si="115"/>
        <v>0</v>
      </c>
      <c r="N496" s="42" t="str">
        <f t="shared" si="108"/>
        <v xml:space="preserve"> </v>
      </c>
      <c r="O496" s="43">
        <f t="shared" si="116"/>
        <v>0</v>
      </c>
      <c r="P496" s="48"/>
      <c r="Q496" s="48"/>
      <c r="R496" s="48"/>
      <c r="S496" s="172">
        <f t="shared" si="117"/>
        <v>0</v>
      </c>
      <c r="T496" s="183" t="str">
        <f t="shared" si="109"/>
        <v/>
      </c>
      <c r="U496" s="44" t="str">
        <f t="shared" si="118"/>
        <v/>
      </c>
      <c r="V496" s="548"/>
      <c r="W496" s="255"/>
      <c r="X496" s="255"/>
      <c r="Y496" s="255"/>
      <c r="Z496" s="194"/>
      <c r="AB496" s="195">
        <f t="shared" si="110"/>
        <v>0</v>
      </c>
      <c r="AC496" s="26">
        <f t="shared" si="111"/>
        <v>0</v>
      </c>
      <c r="AD496" s="24">
        <f t="shared" si="112"/>
        <v>0</v>
      </c>
      <c r="AE496" s="24">
        <f t="shared" si="113"/>
        <v>0</v>
      </c>
      <c r="AG496" s="195" t="str">
        <f t="shared" si="119"/>
        <v/>
      </c>
      <c r="AH496" s="26" t="str">
        <f t="shared" si="120"/>
        <v/>
      </c>
      <c r="AI496" s="24" t="str">
        <f t="shared" si="121"/>
        <v/>
      </c>
    </row>
    <row r="497" spans="1:35" ht="12.75" customHeight="1" x14ac:dyDescent="0.4">
      <c r="A497" s="219">
        <f t="shared" si="122"/>
        <v>485</v>
      </c>
      <c r="B497" s="46"/>
      <c r="C497" s="648"/>
      <c r="D497" s="649"/>
      <c r="E497" s="648"/>
      <c r="F497" s="649"/>
      <c r="G497" s="252"/>
      <c r="H497" s="332"/>
      <c r="I497" s="173">
        <f t="shared" si="114"/>
        <v>0</v>
      </c>
      <c r="J497" s="46"/>
      <c r="K497" s="174"/>
      <c r="L497" s="47"/>
      <c r="M497" s="22">
        <f t="shared" ref="M497:M512" si="123">IF(OR(C497="VACANT",K497=0),0,(L497/AD497))</f>
        <v>0</v>
      </c>
      <c r="N497" s="42" t="str">
        <f t="shared" si="108"/>
        <v xml:space="preserve"> </v>
      </c>
      <c r="O497" s="43">
        <f t="shared" si="116"/>
        <v>0</v>
      </c>
      <c r="P497" s="48"/>
      <c r="Q497" s="48"/>
      <c r="R497" s="48"/>
      <c r="S497" s="172">
        <f t="shared" si="117"/>
        <v>0</v>
      </c>
      <c r="T497" s="183" t="str">
        <f t="shared" si="109"/>
        <v/>
      </c>
      <c r="U497" s="44" t="str">
        <f t="shared" si="118"/>
        <v/>
      </c>
      <c r="V497" s="548"/>
      <c r="W497" s="255"/>
      <c r="X497" s="255"/>
      <c r="Y497" s="255"/>
      <c r="Z497" s="194"/>
      <c r="AB497" s="195">
        <f t="shared" si="110"/>
        <v>0</v>
      </c>
      <c r="AC497" s="26">
        <f t="shared" si="111"/>
        <v>0</v>
      </c>
      <c r="AD497" s="24">
        <f t="shared" si="112"/>
        <v>0</v>
      </c>
      <c r="AE497" s="24">
        <f t="shared" si="113"/>
        <v>0</v>
      </c>
      <c r="AG497" s="195" t="str">
        <f t="shared" si="119"/>
        <v/>
      </c>
      <c r="AH497" s="26" t="str">
        <f t="shared" si="120"/>
        <v/>
      </c>
      <c r="AI497" s="24" t="str">
        <f t="shared" si="121"/>
        <v/>
      </c>
    </row>
    <row r="498" spans="1:35" ht="12.75" customHeight="1" x14ac:dyDescent="0.4">
      <c r="A498" s="219">
        <f t="shared" si="122"/>
        <v>486</v>
      </c>
      <c r="B498" s="46"/>
      <c r="C498" s="648"/>
      <c r="D498" s="649"/>
      <c r="E498" s="648"/>
      <c r="F498" s="649"/>
      <c r="G498" s="252"/>
      <c r="H498" s="332"/>
      <c r="I498" s="173">
        <f t="shared" si="114"/>
        <v>0</v>
      </c>
      <c r="J498" s="46"/>
      <c r="K498" s="174"/>
      <c r="L498" s="47"/>
      <c r="M498" s="22">
        <f t="shared" si="123"/>
        <v>0</v>
      </c>
      <c r="N498" s="42" t="str">
        <f t="shared" si="108"/>
        <v xml:space="preserve"> </v>
      </c>
      <c r="O498" s="43">
        <f t="shared" si="116"/>
        <v>0</v>
      </c>
      <c r="P498" s="48"/>
      <c r="Q498" s="48"/>
      <c r="R498" s="48"/>
      <c r="S498" s="172">
        <f t="shared" si="117"/>
        <v>0</v>
      </c>
      <c r="T498" s="183" t="str">
        <f t="shared" si="109"/>
        <v/>
      </c>
      <c r="U498" s="44" t="str">
        <f t="shared" si="118"/>
        <v/>
      </c>
      <c r="V498" s="548"/>
      <c r="W498" s="255"/>
      <c r="X498" s="255"/>
      <c r="Y498" s="255"/>
      <c r="Z498" s="194"/>
      <c r="AB498" s="195">
        <f t="shared" si="110"/>
        <v>0</v>
      </c>
      <c r="AC498" s="26">
        <f t="shared" si="111"/>
        <v>0</v>
      </c>
      <c r="AD498" s="24">
        <f t="shared" si="112"/>
        <v>0</v>
      </c>
      <c r="AE498" s="24">
        <f t="shared" si="113"/>
        <v>0</v>
      </c>
      <c r="AG498" s="195" t="str">
        <f t="shared" si="119"/>
        <v/>
      </c>
      <c r="AH498" s="26" t="str">
        <f t="shared" si="120"/>
        <v/>
      </c>
      <c r="AI498" s="24" t="str">
        <f t="shared" si="121"/>
        <v/>
      </c>
    </row>
    <row r="499" spans="1:35" ht="12.75" customHeight="1" x14ac:dyDescent="0.4">
      <c r="A499" s="219">
        <f t="shared" si="122"/>
        <v>487</v>
      </c>
      <c r="B499" s="46"/>
      <c r="C499" s="648"/>
      <c r="D499" s="649"/>
      <c r="E499" s="648"/>
      <c r="F499" s="649"/>
      <c r="G499" s="252"/>
      <c r="H499" s="332"/>
      <c r="I499" s="173">
        <f t="shared" si="114"/>
        <v>0</v>
      </c>
      <c r="J499" s="46"/>
      <c r="K499" s="174"/>
      <c r="L499" s="47"/>
      <c r="M499" s="22">
        <f t="shared" si="123"/>
        <v>0</v>
      </c>
      <c r="N499" s="42" t="str">
        <f t="shared" si="108"/>
        <v xml:space="preserve"> </v>
      </c>
      <c r="O499" s="43">
        <f t="shared" si="116"/>
        <v>0</v>
      </c>
      <c r="P499" s="48"/>
      <c r="Q499" s="48"/>
      <c r="R499" s="48"/>
      <c r="S499" s="172">
        <f t="shared" si="117"/>
        <v>0</v>
      </c>
      <c r="T499" s="183" t="str">
        <f t="shared" si="109"/>
        <v/>
      </c>
      <c r="U499" s="44" t="str">
        <f t="shared" si="118"/>
        <v/>
      </c>
      <c r="V499" s="548"/>
      <c r="W499" s="255"/>
      <c r="X499" s="255"/>
      <c r="Y499" s="255"/>
      <c r="Z499" s="194"/>
      <c r="AB499" s="195">
        <f t="shared" si="110"/>
        <v>0</v>
      </c>
      <c r="AC499" s="26">
        <f t="shared" si="111"/>
        <v>0</v>
      </c>
      <c r="AD499" s="24">
        <f t="shared" si="112"/>
        <v>0</v>
      </c>
      <c r="AE499" s="24">
        <f t="shared" si="113"/>
        <v>0</v>
      </c>
      <c r="AG499" s="195" t="str">
        <f t="shared" si="119"/>
        <v/>
      </c>
      <c r="AH499" s="26" t="str">
        <f t="shared" si="120"/>
        <v/>
      </c>
      <c r="AI499" s="24" t="str">
        <f t="shared" si="121"/>
        <v/>
      </c>
    </row>
    <row r="500" spans="1:35" ht="12.75" customHeight="1" x14ac:dyDescent="0.4">
      <c r="A500" s="219">
        <f t="shared" si="122"/>
        <v>488</v>
      </c>
      <c r="B500" s="46"/>
      <c r="C500" s="648"/>
      <c r="D500" s="649"/>
      <c r="E500" s="648"/>
      <c r="F500" s="649"/>
      <c r="G500" s="252"/>
      <c r="H500" s="332"/>
      <c r="I500" s="173">
        <f t="shared" si="114"/>
        <v>0</v>
      </c>
      <c r="J500" s="46"/>
      <c r="K500" s="174"/>
      <c r="L500" s="47"/>
      <c r="M500" s="22">
        <f t="shared" si="123"/>
        <v>0</v>
      </c>
      <c r="N500" s="42" t="str">
        <f t="shared" si="108"/>
        <v xml:space="preserve"> </v>
      </c>
      <c r="O500" s="43">
        <f t="shared" si="116"/>
        <v>0</v>
      </c>
      <c r="P500" s="48"/>
      <c r="Q500" s="48"/>
      <c r="R500" s="48"/>
      <c r="S500" s="172">
        <f t="shared" si="117"/>
        <v>0</v>
      </c>
      <c r="T500" s="183" t="str">
        <f t="shared" si="109"/>
        <v/>
      </c>
      <c r="U500" s="44" t="str">
        <f t="shared" si="118"/>
        <v/>
      </c>
      <c r="V500" s="548"/>
      <c r="W500" s="255"/>
      <c r="X500" s="255"/>
      <c r="Y500" s="255"/>
      <c r="Z500" s="194"/>
      <c r="AB500" s="195">
        <f t="shared" si="110"/>
        <v>0</v>
      </c>
      <c r="AC500" s="26">
        <f t="shared" si="111"/>
        <v>0</v>
      </c>
      <c r="AD500" s="24">
        <f t="shared" si="112"/>
        <v>0</v>
      </c>
      <c r="AE500" s="24">
        <f t="shared" si="113"/>
        <v>0</v>
      </c>
      <c r="AG500" s="195" t="str">
        <f t="shared" si="119"/>
        <v/>
      </c>
      <c r="AH500" s="26" t="str">
        <f t="shared" si="120"/>
        <v/>
      </c>
      <c r="AI500" s="24" t="str">
        <f t="shared" si="121"/>
        <v/>
      </c>
    </row>
    <row r="501" spans="1:35" ht="12.75" customHeight="1" x14ac:dyDescent="0.4">
      <c r="A501" s="219">
        <f t="shared" si="122"/>
        <v>489</v>
      </c>
      <c r="B501" s="46"/>
      <c r="C501" s="648"/>
      <c r="D501" s="649"/>
      <c r="E501" s="648"/>
      <c r="F501" s="649"/>
      <c r="G501" s="252"/>
      <c r="H501" s="332"/>
      <c r="I501" s="173">
        <f t="shared" si="114"/>
        <v>0</v>
      </c>
      <c r="J501" s="46"/>
      <c r="K501" s="174"/>
      <c r="L501" s="47"/>
      <c r="M501" s="22">
        <f t="shared" si="123"/>
        <v>0</v>
      </c>
      <c r="N501" s="42" t="str">
        <f t="shared" si="108"/>
        <v xml:space="preserve"> </v>
      </c>
      <c r="O501" s="43">
        <f t="shared" si="116"/>
        <v>0</v>
      </c>
      <c r="P501" s="48"/>
      <c r="Q501" s="48"/>
      <c r="R501" s="48"/>
      <c r="S501" s="172">
        <f t="shared" si="117"/>
        <v>0</v>
      </c>
      <c r="T501" s="183" t="str">
        <f t="shared" si="109"/>
        <v/>
      </c>
      <c r="U501" s="44" t="str">
        <f t="shared" si="118"/>
        <v/>
      </c>
      <c r="V501" s="548"/>
      <c r="W501" s="255"/>
      <c r="X501" s="255"/>
      <c r="Y501" s="255"/>
      <c r="Z501" s="194"/>
      <c r="AB501" s="195">
        <f t="shared" si="110"/>
        <v>0</v>
      </c>
      <c r="AC501" s="26">
        <f t="shared" si="111"/>
        <v>0</v>
      </c>
      <c r="AD501" s="24">
        <f t="shared" si="112"/>
        <v>0</v>
      </c>
      <c r="AE501" s="24">
        <f t="shared" si="113"/>
        <v>0</v>
      </c>
      <c r="AG501" s="195" t="str">
        <f t="shared" si="119"/>
        <v/>
      </c>
      <c r="AH501" s="26" t="str">
        <f t="shared" si="120"/>
        <v/>
      </c>
      <c r="AI501" s="24" t="str">
        <f t="shared" si="121"/>
        <v/>
      </c>
    </row>
    <row r="502" spans="1:35" ht="12.75" customHeight="1" x14ac:dyDescent="0.4">
      <c r="A502" s="219">
        <f t="shared" si="122"/>
        <v>490</v>
      </c>
      <c r="B502" s="46"/>
      <c r="C502" s="648"/>
      <c r="D502" s="649"/>
      <c r="E502" s="648"/>
      <c r="F502" s="649"/>
      <c r="G502" s="252"/>
      <c r="H502" s="332"/>
      <c r="I502" s="173">
        <f t="shared" si="114"/>
        <v>0</v>
      </c>
      <c r="J502" s="46"/>
      <c r="K502" s="174"/>
      <c r="L502" s="47"/>
      <c r="M502" s="22">
        <f t="shared" si="123"/>
        <v>0</v>
      </c>
      <c r="N502" s="42" t="str">
        <f t="shared" si="108"/>
        <v xml:space="preserve"> </v>
      </c>
      <c r="O502" s="43">
        <f t="shared" si="116"/>
        <v>0</v>
      </c>
      <c r="P502" s="48"/>
      <c r="Q502" s="48"/>
      <c r="R502" s="48"/>
      <c r="S502" s="172">
        <f t="shared" si="117"/>
        <v>0</v>
      </c>
      <c r="T502" s="183" t="str">
        <f t="shared" si="109"/>
        <v/>
      </c>
      <c r="U502" s="44" t="str">
        <f t="shared" si="118"/>
        <v/>
      </c>
      <c r="V502" s="548"/>
      <c r="W502" s="255"/>
      <c r="X502" s="255"/>
      <c r="Y502" s="255"/>
      <c r="Z502" s="194"/>
      <c r="AB502" s="195">
        <f t="shared" si="110"/>
        <v>0</v>
      </c>
      <c r="AC502" s="26">
        <f t="shared" si="111"/>
        <v>0</v>
      </c>
      <c r="AD502" s="24">
        <f t="shared" si="112"/>
        <v>0</v>
      </c>
      <c r="AE502" s="24">
        <f t="shared" si="113"/>
        <v>0</v>
      </c>
      <c r="AG502" s="195" t="str">
        <f t="shared" si="119"/>
        <v/>
      </c>
      <c r="AH502" s="26" t="str">
        <f t="shared" si="120"/>
        <v/>
      </c>
      <c r="AI502" s="24" t="str">
        <f t="shared" si="121"/>
        <v/>
      </c>
    </row>
    <row r="503" spans="1:35" ht="12.75" customHeight="1" x14ac:dyDescent="0.4">
      <c r="A503" s="219">
        <f t="shared" si="122"/>
        <v>491</v>
      </c>
      <c r="B503" s="46"/>
      <c r="C503" s="648"/>
      <c r="D503" s="649"/>
      <c r="E503" s="648"/>
      <c r="F503" s="649"/>
      <c r="G503" s="252"/>
      <c r="H503" s="332"/>
      <c r="I503" s="173">
        <f t="shared" si="114"/>
        <v>0</v>
      </c>
      <c r="J503" s="46"/>
      <c r="K503" s="174"/>
      <c r="L503" s="47"/>
      <c r="M503" s="22">
        <f t="shared" si="123"/>
        <v>0</v>
      </c>
      <c r="N503" s="42" t="str">
        <f t="shared" si="108"/>
        <v xml:space="preserve"> </v>
      </c>
      <c r="O503" s="43">
        <f t="shared" si="116"/>
        <v>0</v>
      </c>
      <c r="P503" s="48"/>
      <c r="Q503" s="48"/>
      <c r="R503" s="48"/>
      <c r="S503" s="172">
        <f t="shared" si="117"/>
        <v>0</v>
      </c>
      <c r="T503" s="183" t="str">
        <f t="shared" si="109"/>
        <v/>
      </c>
      <c r="U503" s="44" t="str">
        <f t="shared" si="118"/>
        <v/>
      </c>
      <c r="V503" s="548"/>
      <c r="W503" s="255"/>
      <c r="X503" s="255"/>
      <c r="Y503" s="255"/>
      <c r="Z503" s="194"/>
      <c r="AB503" s="195">
        <f t="shared" si="110"/>
        <v>0</v>
      </c>
      <c r="AC503" s="26">
        <f t="shared" si="111"/>
        <v>0</v>
      </c>
      <c r="AD503" s="24">
        <f t="shared" si="112"/>
        <v>0</v>
      </c>
      <c r="AE503" s="24">
        <f t="shared" si="113"/>
        <v>0</v>
      </c>
      <c r="AG503" s="195" t="str">
        <f t="shared" si="119"/>
        <v/>
      </c>
      <c r="AH503" s="26" t="str">
        <f t="shared" si="120"/>
        <v/>
      </c>
      <c r="AI503" s="24" t="str">
        <f t="shared" si="121"/>
        <v/>
      </c>
    </row>
    <row r="504" spans="1:35" ht="12.75" customHeight="1" x14ac:dyDescent="0.4">
      <c r="A504" s="219">
        <f t="shared" si="122"/>
        <v>492</v>
      </c>
      <c r="B504" s="46"/>
      <c r="C504" s="648"/>
      <c r="D504" s="649"/>
      <c r="E504" s="648"/>
      <c r="F504" s="649"/>
      <c r="G504" s="252"/>
      <c r="H504" s="332"/>
      <c r="I504" s="173">
        <f t="shared" si="114"/>
        <v>0</v>
      </c>
      <c r="J504" s="46"/>
      <c r="K504" s="174"/>
      <c r="L504" s="47"/>
      <c r="M504" s="22">
        <f t="shared" si="123"/>
        <v>0</v>
      </c>
      <c r="N504" s="42" t="str">
        <f t="shared" si="108"/>
        <v xml:space="preserve"> </v>
      </c>
      <c r="O504" s="43">
        <f t="shared" si="116"/>
        <v>0</v>
      </c>
      <c r="P504" s="48"/>
      <c r="Q504" s="48"/>
      <c r="R504" s="48"/>
      <c r="S504" s="172">
        <f t="shared" si="117"/>
        <v>0</v>
      </c>
      <c r="T504" s="183" t="str">
        <f t="shared" si="109"/>
        <v/>
      </c>
      <c r="U504" s="44" t="str">
        <f t="shared" si="118"/>
        <v/>
      </c>
      <c r="V504" s="548"/>
      <c r="W504" s="255"/>
      <c r="X504" s="255"/>
      <c r="Y504" s="255"/>
      <c r="Z504" s="194"/>
      <c r="AB504" s="195">
        <f t="shared" si="110"/>
        <v>0</v>
      </c>
      <c r="AC504" s="26">
        <f t="shared" si="111"/>
        <v>0</v>
      </c>
      <c r="AD504" s="24">
        <f t="shared" si="112"/>
        <v>0</v>
      </c>
      <c r="AE504" s="24">
        <f t="shared" si="113"/>
        <v>0</v>
      </c>
      <c r="AG504" s="195" t="str">
        <f t="shared" si="119"/>
        <v/>
      </c>
      <c r="AH504" s="26" t="str">
        <f t="shared" si="120"/>
        <v/>
      </c>
      <c r="AI504" s="24" t="str">
        <f t="shared" si="121"/>
        <v/>
      </c>
    </row>
    <row r="505" spans="1:35" ht="12.75" customHeight="1" x14ac:dyDescent="0.4">
      <c r="A505" s="219">
        <f t="shared" si="122"/>
        <v>493</v>
      </c>
      <c r="B505" s="46"/>
      <c r="C505" s="648"/>
      <c r="D505" s="649"/>
      <c r="E505" s="648"/>
      <c r="F505" s="649"/>
      <c r="G505" s="252"/>
      <c r="H505" s="332"/>
      <c r="I505" s="173">
        <f t="shared" si="114"/>
        <v>0</v>
      </c>
      <c r="J505" s="46"/>
      <c r="K505" s="174"/>
      <c r="L505" s="47"/>
      <c r="M505" s="22">
        <f t="shared" si="123"/>
        <v>0</v>
      </c>
      <c r="N505" s="42" t="str">
        <f t="shared" si="108"/>
        <v xml:space="preserve"> </v>
      </c>
      <c r="O505" s="43">
        <f t="shared" si="116"/>
        <v>0</v>
      </c>
      <c r="P505" s="48"/>
      <c r="Q505" s="48"/>
      <c r="R505" s="48"/>
      <c r="S505" s="172">
        <f t="shared" si="117"/>
        <v>0</v>
      </c>
      <c r="T505" s="183" t="str">
        <f t="shared" si="109"/>
        <v/>
      </c>
      <c r="U505" s="44" t="str">
        <f t="shared" si="118"/>
        <v/>
      </c>
      <c r="V505" s="548"/>
      <c r="W505" s="255"/>
      <c r="X505" s="255"/>
      <c r="Y505" s="255"/>
      <c r="Z505" s="194"/>
      <c r="AB505" s="195">
        <f t="shared" si="110"/>
        <v>0</v>
      </c>
      <c r="AC505" s="26">
        <f t="shared" si="111"/>
        <v>0</v>
      </c>
      <c r="AD505" s="24">
        <f t="shared" si="112"/>
        <v>0</v>
      </c>
      <c r="AE505" s="24">
        <f t="shared" si="113"/>
        <v>0</v>
      </c>
      <c r="AG505" s="195" t="str">
        <f t="shared" si="119"/>
        <v/>
      </c>
      <c r="AH505" s="26" t="str">
        <f t="shared" si="120"/>
        <v/>
      </c>
      <c r="AI505" s="24" t="str">
        <f t="shared" si="121"/>
        <v/>
      </c>
    </row>
    <row r="506" spans="1:35" ht="12.75" customHeight="1" x14ac:dyDescent="0.4">
      <c r="A506" s="219">
        <f t="shared" si="122"/>
        <v>494</v>
      </c>
      <c r="B506" s="46"/>
      <c r="C506" s="648"/>
      <c r="D506" s="649"/>
      <c r="E506" s="648"/>
      <c r="F506" s="649"/>
      <c r="G506" s="252"/>
      <c r="H506" s="332"/>
      <c r="I506" s="173">
        <f t="shared" si="114"/>
        <v>0</v>
      </c>
      <c r="J506" s="46"/>
      <c r="K506" s="174"/>
      <c r="L506" s="47"/>
      <c r="M506" s="22">
        <f t="shared" si="123"/>
        <v>0</v>
      </c>
      <c r="N506" s="42" t="str">
        <f t="shared" si="108"/>
        <v xml:space="preserve"> </v>
      </c>
      <c r="O506" s="43">
        <f t="shared" si="116"/>
        <v>0</v>
      </c>
      <c r="P506" s="48"/>
      <c r="Q506" s="48"/>
      <c r="R506" s="48"/>
      <c r="S506" s="172">
        <f t="shared" si="117"/>
        <v>0</v>
      </c>
      <c r="T506" s="183" t="str">
        <f t="shared" si="109"/>
        <v/>
      </c>
      <c r="U506" s="44" t="str">
        <f t="shared" si="118"/>
        <v/>
      </c>
      <c r="V506" s="548"/>
      <c r="W506" s="255"/>
      <c r="X506" s="255"/>
      <c r="Y506" s="255"/>
      <c r="Z506" s="194"/>
      <c r="AB506" s="195">
        <f t="shared" si="110"/>
        <v>0</v>
      </c>
      <c r="AC506" s="26">
        <f t="shared" si="111"/>
        <v>0</v>
      </c>
      <c r="AD506" s="24">
        <f t="shared" si="112"/>
        <v>0</v>
      </c>
      <c r="AE506" s="24">
        <f t="shared" si="113"/>
        <v>0</v>
      </c>
      <c r="AG506" s="195" t="str">
        <f t="shared" si="119"/>
        <v/>
      </c>
      <c r="AH506" s="26" t="str">
        <f t="shared" si="120"/>
        <v/>
      </c>
      <c r="AI506" s="24" t="str">
        <f t="shared" si="121"/>
        <v/>
      </c>
    </row>
    <row r="507" spans="1:35" ht="12.75" customHeight="1" x14ac:dyDescent="0.4">
      <c r="A507" s="219">
        <f t="shared" si="122"/>
        <v>495</v>
      </c>
      <c r="B507" s="46"/>
      <c r="C507" s="648"/>
      <c r="D507" s="649"/>
      <c r="E507" s="648"/>
      <c r="F507" s="649"/>
      <c r="G507" s="252"/>
      <c r="H507" s="332"/>
      <c r="I507" s="173">
        <f t="shared" si="114"/>
        <v>0</v>
      </c>
      <c r="J507" s="46"/>
      <c r="K507" s="174"/>
      <c r="L507" s="47"/>
      <c r="M507" s="22">
        <f t="shared" si="123"/>
        <v>0</v>
      </c>
      <c r="N507" s="42" t="str">
        <f t="shared" si="108"/>
        <v xml:space="preserve"> </v>
      </c>
      <c r="O507" s="43">
        <f t="shared" si="116"/>
        <v>0</v>
      </c>
      <c r="P507" s="48"/>
      <c r="Q507" s="48"/>
      <c r="R507" s="48"/>
      <c r="S507" s="172">
        <f t="shared" si="117"/>
        <v>0</v>
      </c>
      <c r="T507" s="183" t="str">
        <f t="shared" si="109"/>
        <v/>
      </c>
      <c r="U507" s="44" t="str">
        <f t="shared" si="118"/>
        <v/>
      </c>
      <c r="V507" s="548"/>
      <c r="W507" s="255"/>
      <c r="X507" s="255"/>
      <c r="Y507" s="255"/>
      <c r="Z507" s="194"/>
      <c r="AB507" s="195">
        <f t="shared" si="110"/>
        <v>0</v>
      </c>
      <c r="AC507" s="26">
        <f t="shared" si="111"/>
        <v>0</v>
      </c>
      <c r="AD507" s="24">
        <f t="shared" si="112"/>
        <v>0</v>
      </c>
      <c r="AE507" s="24">
        <f t="shared" si="113"/>
        <v>0</v>
      </c>
      <c r="AG507" s="195" t="str">
        <f t="shared" si="119"/>
        <v/>
      </c>
      <c r="AH507" s="26" t="str">
        <f t="shared" si="120"/>
        <v/>
      </c>
      <c r="AI507" s="24" t="str">
        <f t="shared" si="121"/>
        <v/>
      </c>
    </row>
    <row r="508" spans="1:35" ht="12.75" customHeight="1" x14ac:dyDescent="0.4">
      <c r="A508" s="219">
        <f t="shared" si="122"/>
        <v>496</v>
      </c>
      <c r="B508" s="46"/>
      <c r="C508" s="648"/>
      <c r="D508" s="649"/>
      <c r="E508" s="648"/>
      <c r="F508" s="649"/>
      <c r="G508" s="252"/>
      <c r="H508" s="332"/>
      <c r="I508" s="173">
        <f t="shared" si="114"/>
        <v>0</v>
      </c>
      <c r="J508" s="46"/>
      <c r="K508" s="174"/>
      <c r="L508" s="47"/>
      <c r="M508" s="22">
        <f t="shared" si="123"/>
        <v>0</v>
      </c>
      <c r="N508" s="42" t="str">
        <f t="shared" si="108"/>
        <v xml:space="preserve"> </v>
      </c>
      <c r="O508" s="43">
        <f t="shared" si="116"/>
        <v>0</v>
      </c>
      <c r="P508" s="48"/>
      <c r="Q508" s="48"/>
      <c r="R508" s="48"/>
      <c r="S508" s="172">
        <f t="shared" si="117"/>
        <v>0</v>
      </c>
      <c r="T508" s="183" t="str">
        <f t="shared" si="109"/>
        <v/>
      </c>
      <c r="U508" s="44" t="str">
        <f t="shared" si="118"/>
        <v/>
      </c>
      <c r="V508" s="548"/>
      <c r="W508" s="255"/>
      <c r="X508" s="255"/>
      <c r="Y508" s="255"/>
      <c r="Z508" s="194"/>
      <c r="AB508" s="195">
        <f t="shared" si="110"/>
        <v>0</v>
      </c>
      <c r="AC508" s="26">
        <f t="shared" si="111"/>
        <v>0</v>
      </c>
      <c r="AD508" s="24">
        <f t="shared" si="112"/>
        <v>0</v>
      </c>
      <c r="AE508" s="24">
        <f t="shared" si="113"/>
        <v>0</v>
      </c>
      <c r="AG508" s="195" t="str">
        <f t="shared" si="119"/>
        <v/>
      </c>
      <c r="AH508" s="26" t="str">
        <f t="shared" si="120"/>
        <v/>
      </c>
      <c r="AI508" s="24" t="str">
        <f t="shared" si="121"/>
        <v/>
      </c>
    </row>
    <row r="509" spans="1:35" ht="12.75" customHeight="1" x14ac:dyDescent="0.4">
      <c r="A509" s="219">
        <f t="shared" si="122"/>
        <v>497</v>
      </c>
      <c r="B509" s="46"/>
      <c r="C509" s="648"/>
      <c r="D509" s="649"/>
      <c r="E509" s="648"/>
      <c r="F509" s="649"/>
      <c r="G509" s="252"/>
      <c r="H509" s="332"/>
      <c r="I509" s="173">
        <f t="shared" si="114"/>
        <v>0</v>
      </c>
      <c r="J509" s="46"/>
      <c r="K509" s="174"/>
      <c r="L509" s="47"/>
      <c r="M509" s="22">
        <f t="shared" si="123"/>
        <v>0</v>
      </c>
      <c r="N509" s="42" t="str">
        <f t="shared" si="108"/>
        <v xml:space="preserve"> </v>
      </c>
      <c r="O509" s="43">
        <f t="shared" si="116"/>
        <v>0</v>
      </c>
      <c r="P509" s="48"/>
      <c r="Q509" s="48"/>
      <c r="R509" s="48"/>
      <c r="S509" s="172">
        <f t="shared" si="117"/>
        <v>0</v>
      </c>
      <c r="T509" s="183" t="str">
        <f t="shared" si="109"/>
        <v/>
      </c>
      <c r="U509" s="44" t="str">
        <f t="shared" si="118"/>
        <v/>
      </c>
      <c r="V509" s="548"/>
      <c r="W509" s="255"/>
      <c r="X509" s="255"/>
      <c r="Y509" s="255"/>
      <c r="Z509" s="194"/>
      <c r="AB509" s="195">
        <f t="shared" si="110"/>
        <v>0</v>
      </c>
      <c r="AC509" s="26">
        <f t="shared" si="111"/>
        <v>0</v>
      </c>
      <c r="AD509" s="24">
        <f t="shared" si="112"/>
        <v>0</v>
      </c>
      <c r="AE509" s="24">
        <f t="shared" si="113"/>
        <v>0</v>
      </c>
      <c r="AG509" s="195" t="str">
        <f t="shared" si="119"/>
        <v/>
      </c>
      <c r="AH509" s="26" t="str">
        <f t="shared" si="120"/>
        <v/>
      </c>
      <c r="AI509" s="24" t="str">
        <f t="shared" si="121"/>
        <v/>
      </c>
    </row>
    <row r="510" spans="1:35" ht="12.75" customHeight="1" x14ac:dyDescent="0.4">
      <c r="A510" s="219">
        <f t="shared" si="122"/>
        <v>498</v>
      </c>
      <c r="B510" s="46"/>
      <c r="C510" s="648"/>
      <c r="D510" s="649"/>
      <c r="E510" s="648"/>
      <c r="F510" s="649"/>
      <c r="G510" s="252"/>
      <c r="H510" s="332"/>
      <c r="I510" s="173">
        <f t="shared" si="114"/>
        <v>0</v>
      </c>
      <c r="J510" s="46"/>
      <c r="K510" s="174"/>
      <c r="L510" s="47"/>
      <c r="M510" s="22">
        <f t="shared" si="123"/>
        <v>0</v>
      </c>
      <c r="N510" s="42" t="str">
        <f t="shared" si="108"/>
        <v xml:space="preserve"> </v>
      </c>
      <c r="O510" s="43">
        <f t="shared" si="116"/>
        <v>0</v>
      </c>
      <c r="P510" s="48"/>
      <c r="Q510" s="48"/>
      <c r="R510" s="48"/>
      <c r="S510" s="172">
        <f t="shared" si="117"/>
        <v>0</v>
      </c>
      <c r="T510" s="183" t="str">
        <f t="shared" si="109"/>
        <v/>
      </c>
      <c r="U510" s="44" t="str">
        <f t="shared" si="118"/>
        <v/>
      </c>
      <c r="V510" s="548"/>
      <c r="W510" s="255"/>
      <c r="X510" s="255"/>
      <c r="Y510" s="255"/>
      <c r="Z510" s="194"/>
      <c r="AB510" s="195">
        <f t="shared" si="110"/>
        <v>0</v>
      </c>
      <c r="AC510" s="26">
        <f t="shared" si="111"/>
        <v>0</v>
      </c>
      <c r="AD510" s="24">
        <f t="shared" si="112"/>
        <v>0</v>
      </c>
      <c r="AE510" s="24">
        <f t="shared" si="113"/>
        <v>0</v>
      </c>
      <c r="AG510" s="195" t="str">
        <f t="shared" si="119"/>
        <v/>
      </c>
      <c r="AH510" s="26" t="str">
        <f t="shared" si="120"/>
        <v/>
      </c>
      <c r="AI510" s="24" t="str">
        <f t="shared" si="121"/>
        <v/>
      </c>
    </row>
    <row r="511" spans="1:35" ht="12.75" customHeight="1" x14ac:dyDescent="0.4">
      <c r="A511" s="219">
        <f t="shared" si="122"/>
        <v>499</v>
      </c>
      <c r="B511" s="46"/>
      <c r="C511" s="648"/>
      <c r="D511" s="649"/>
      <c r="E511" s="648"/>
      <c r="F511" s="649"/>
      <c r="G511" s="252"/>
      <c r="H511" s="332"/>
      <c r="I511" s="173">
        <f t="shared" si="114"/>
        <v>0</v>
      </c>
      <c r="J511" s="46"/>
      <c r="K511" s="174"/>
      <c r="L511" s="47"/>
      <c r="M511" s="22">
        <f t="shared" si="123"/>
        <v>0</v>
      </c>
      <c r="N511" s="42" t="str">
        <f t="shared" si="108"/>
        <v xml:space="preserve"> </v>
      </c>
      <c r="O511" s="43">
        <f t="shared" si="116"/>
        <v>0</v>
      </c>
      <c r="P511" s="48"/>
      <c r="Q511" s="48"/>
      <c r="R511" s="48"/>
      <c r="S511" s="172">
        <f t="shared" si="117"/>
        <v>0</v>
      </c>
      <c r="T511" s="183" t="str">
        <f t="shared" si="109"/>
        <v/>
      </c>
      <c r="U511" s="44" t="str">
        <f t="shared" si="118"/>
        <v/>
      </c>
      <c r="V511" s="548"/>
      <c r="W511" s="255"/>
      <c r="X511" s="255"/>
      <c r="Y511" s="255"/>
      <c r="Z511" s="194"/>
      <c r="AB511" s="195">
        <f t="shared" si="110"/>
        <v>0</v>
      </c>
      <c r="AC511" s="26">
        <f t="shared" si="111"/>
        <v>0</v>
      </c>
      <c r="AD511" s="24">
        <f t="shared" si="112"/>
        <v>0</v>
      </c>
      <c r="AE511" s="24">
        <f t="shared" si="113"/>
        <v>0</v>
      </c>
      <c r="AG511" s="195" t="str">
        <f t="shared" si="119"/>
        <v/>
      </c>
      <c r="AH511" s="26" t="str">
        <f t="shared" si="120"/>
        <v/>
      </c>
      <c r="AI511" s="24" t="str">
        <f t="shared" si="121"/>
        <v/>
      </c>
    </row>
    <row r="512" spans="1:35" ht="12.75" customHeight="1" x14ac:dyDescent="0.4">
      <c r="A512" s="219">
        <f t="shared" si="122"/>
        <v>500</v>
      </c>
      <c r="B512" s="46"/>
      <c r="C512" s="648"/>
      <c r="D512" s="649"/>
      <c r="E512" s="648"/>
      <c r="F512" s="649"/>
      <c r="G512" s="252"/>
      <c r="H512" s="332"/>
      <c r="I512" s="173">
        <f t="shared" si="114"/>
        <v>0</v>
      </c>
      <c r="J512" s="46"/>
      <c r="K512" s="174"/>
      <c r="L512" s="47"/>
      <c r="M512" s="22">
        <f t="shared" si="123"/>
        <v>0</v>
      </c>
      <c r="N512" s="42" t="str">
        <f t="shared" si="108"/>
        <v xml:space="preserve"> </v>
      </c>
      <c r="O512" s="43">
        <f t="shared" si="116"/>
        <v>0</v>
      </c>
      <c r="P512" s="48"/>
      <c r="Q512" s="48"/>
      <c r="R512" s="48"/>
      <c r="S512" s="172">
        <f t="shared" si="117"/>
        <v>0</v>
      </c>
      <c r="T512" s="183" t="str">
        <f t="shared" si="109"/>
        <v/>
      </c>
      <c r="U512" s="44" t="str">
        <f t="shared" si="118"/>
        <v/>
      </c>
      <c r="V512" s="548"/>
      <c r="W512" s="255"/>
      <c r="X512" s="255"/>
      <c r="Y512" s="255"/>
      <c r="Z512" s="194"/>
      <c r="AB512" s="195">
        <f t="shared" si="110"/>
        <v>0</v>
      </c>
      <c r="AC512" s="26">
        <f t="shared" si="111"/>
        <v>0</v>
      </c>
      <c r="AD512" s="24">
        <f t="shared" si="112"/>
        <v>0</v>
      </c>
      <c r="AE512" s="24">
        <f t="shared" si="113"/>
        <v>0</v>
      </c>
      <c r="AG512" s="195" t="str">
        <f t="shared" si="119"/>
        <v/>
      </c>
      <c r="AH512" s="26" t="str">
        <f t="shared" si="120"/>
        <v/>
      </c>
      <c r="AI512" s="24" t="str">
        <f t="shared" si="121"/>
        <v/>
      </c>
    </row>
    <row r="513" spans="2:24" ht="23.25" customHeight="1" x14ac:dyDescent="0.25">
      <c r="B513" s="159"/>
      <c r="C513" s="159"/>
      <c r="D513" s="159"/>
      <c r="E513" s="159"/>
      <c r="F513" s="160"/>
      <c r="G513" s="160"/>
      <c r="H513" s="17"/>
      <c r="I513" s="160"/>
      <c r="J513" s="161"/>
      <c r="K513" s="18"/>
      <c r="L513" s="18"/>
      <c r="M513" s="18"/>
      <c r="N513" s="162"/>
      <c r="O513" s="19"/>
      <c r="P513" s="20"/>
      <c r="Q513" s="20"/>
      <c r="R513" s="21"/>
      <c r="S513" s="163"/>
      <c r="T513" s="163"/>
      <c r="U513" s="163"/>
      <c r="V513" s="163"/>
      <c r="W513" s="11"/>
      <c r="X513" s="11"/>
    </row>
    <row r="514" spans="2:24" hidden="1" x14ac:dyDescent="0.25">
      <c r="B514" s="159"/>
      <c r="C514" s="159"/>
      <c r="D514" s="159"/>
      <c r="E514" s="159"/>
      <c r="F514" s="160"/>
      <c r="G514" s="160"/>
      <c r="H514" s="17"/>
      <c r="I514" s="160"/>
      <c r="J514" s="161"/>
      <c r="K514" s="18"/>
      <c r="L514" s="18"/>
      <c r="M514" s="18"/>
      <c r="N514" s="162"/>
      <c r="O514" s="19"/>
      <c r="P514" s="20"/>
      <c r="Q514" s="20"/>
      <c r="R514" s="21"/>
      <c r="S514" s="163"/>
      <c r="T514" s="163"/>
      <c r="U514" s="163"/>
      <c r="V514" s="163"/>
      <c r="W514" s="11"/>
      <c r="X514" s="11"/>
    </row>
    <row r="515" spans="2:24" hidden="1" x14ac:dyDescent="0.25">
      <c r="B515" s="159"/>
      <c r="C515" s="159"/>
      <c r="D515" s="159"/>
      <c r="E515" s="159"/>
      <c r="F515" s="160"/>
      <c r="G515" s="160"/>
      <c r="H515" s="17"/>
      <c r="I515" s="160"/>
      <c r="J515" s="161"/>
      <c r="K515" s="18"/>
      <c r="L515" s="18"/>
      <c r="M515" s="18"/>
      <c r="N515" s="162"/>
      <c r="O515" s="19"/>
      <c r="P515" s="20"/>
      <c r="Q515" s="20"/>
      <c r="R515" s="21"/>
      <c r="S515" s="163"/>
      <c r="T515" s="163"/>
      <c r="U515" s="163"/>
      <c r="V515" s="163"/>
      <c r="W515" s="11"/>
      <c r="X515" s="11"/>
    </row>
    <row r="516" spans="2:24" hidden="1" x14ac:dyDescent="0.25">
      <c r="B516" s="159"/>
      <c r="C516" s="159"/>
      <c r="D516" s="159"/>
      <c r="E516" s="159"/>
      <c r="F516" s="160"/>
      <c r="G516" s="160"/>
      <c r="H516" s="17"/>
      <c r="I516" s="160"/>
      <c r="J516" s="161"/>
      <c r="K516" s="18"/>
      <c r="L516" s="18"/>
      <c r="M516" s="18"/>
      <c r="N516" s="162"/>
      <c r="O516" s="19"/>
      <c r="P516" s="20"/>
      <c r="Q516" s="20"/>
      <c r="R516" s="21"/>
      <c r="S516" s="163"/>
      <c r="T516" s="163"/>
      <c r="U516" s="163"/>
      <c r="V516" s="163"/>
      <c r="W516" s="11"/>
      <c r="X516" s="11"/>
    </row>
    <row r="517" spans="2:24" hidden="1" x14ac:dyDescent="0.25">
      <c r="B517" s="159"/>
      <c r="C517" s="159"/>
      <c r="D517" s="159"/>
      <c r="E517" s="159"/>
      <c r="F517" s="160"/>
      <c r="G517" s="160"/>
      <c r="H517" s="17"/>
      <c r="I517" s="160"/>
      <c r="J517" s="161"/>
      <c r="K517" s="18"/>
      <c r="L517" s="18"/>
      <c r="M517" s="18"/>
      <c r="N517" s="162"/>
      <c r="O517" s="19"/>
      <c r="P517" s="20"/>
      <c r="Q517" s="20"/>
      <c r="R517" s="21"/>
      <c r="S517" s="163"/>
      <c r="T517" s="163"/>
      <c r="U517" s="163"/>
      <c r="V517" s="163"/>
      <c r="W517" s="11"/>
      <c r="X517" s="11"/>
    </row>
    <row r="518" spans="2:24" hidden="1" x14ac:dyDescent="0.25">
      <c r="B518" s="159"/>
      <c r="C518" s="159"/>
      <c r="D518" s="159"/>
      <c r="E518" s="159"/>
      <c r="F518" s="160"/>
      <c r="G518" s="160"/>
      <c r="H518" s="17"/>
      <c r="I518" s="160"/>
      <c r="J518" s="161"/>
      <c r="K518" s="18"/>
      <c r="L518" s="18"/>
      <c r="M518" s="18"/>
      <c r="N518" s="162"/>
      <c r="O518" s="19"/>
      <c r="P518" s="20"/>
      <c r="Q518" s="20"/>
      <c r="R518" s="21"/>
      <c r="S518" s="163"/>
      <c r="T518" s="163"/>
      <c r="U518" s="163"/>
      <c r="V518" s="163"/>
      <c r="W518" s="11"/>
      <c r="X518" s="11"/>
    </row>
    <row r="519" spans="2:24" hidden="1" x14ac:dyDescent="0.25">
      <c r="B519" s="159"/>
      <c r="C519" s="159"/>
      <c r="D519" s="159"/>
      <c r="E519" s="159"/>
      <c r="F519" s="160"/>
      <c r="G519" s="160"/>
      <c r="H519" s="17"/>
      <c r="I519" s="160"/>
      <c r="J519" s="161"/>
      <c r="K519" s="18"/>
      <c r="L519" s="18"/>
      <c r="M519" s="18"/>
      <c r="N519" s="162"/>
      <c r="O519" s="19"/>
      <c r="P519" s="20"/>
      <c r="Q519" s="20"/>
      <c r="R519" s="21"/>
      <c r="S519" s="163"/>
      <c r="T519" s="163"/>
      <c r="U519" s="163"/>
      <c r="V519" s="163"/>
      <c r="W519" s="11"/>
      <c r="X519" s="11"/>
    </row>
    <row r="520" spans="2:24" hidden="1" x14ac:dyDescent="0.25">
      <c r="B520" s="159"/>
      <c r="C520" s="159"/>
      <c r="D520" s="159"/>
      <c r="E520" s="159"/>
      <c r="F520" s="160"/>
      <c r="G520" s="160"/>
      <c r="H520" s="17"/>
      <c r="I520" s="160"/>
      <c r="J520" s="161"/>
      <c r="K520" s="18"/>
      <c r="L520" s="18"/>
      <c r="M520" s="18"/>
      <c r="N520" s="162"/>
      <c r="O520" s="19"/>
      <c r="P520" s="20"/>
      <c r="Q520" s="20"/>
      <c r="R520" s="21"/>
      <c r="S520" s="163"/>
      <c r="T520" s="163"/>
      <c r="U520" s="163"/>
      <c r="V520" s="163"/>
      <c r="W520" s="11"/>
      <c r="X520" s="11"/>
    </row>
    <row r="521" spans="2:24" hidden="1" x14ac:dyDescent="0.25">
      <c r="B521" s="159"/>
      <c r="C521" s="159"/>
      <c r="D521" s="159"/>
      <c r="E521" s="159"/>
      <c r="F521" s="160"/>
      <c r="G521" s="160"/>
      <c r="H521" s="17"/>
      <c r="I521" s="160"/>
      <c r="J521" s="161"/>
      <c r="K521" s="18"/>
      <c r="L521" s="18"/>
      <c r="M521" s="18"/>
      <c r="N521" s="162"/>
      <c r="O521" s="19"/>
      <c r="P521" s="20"/>
      <c r="Q521" s="20"/>
      <c r="R521" s="21"/>
      <c r="S521" s="163"/>
      <c r="T521" s="163"/>
      <c r="U521" s="163"/>
      <c r="V521" s="163"/>
      <c r="W521" s="11"/>
      <c r="X521" s="11"/>
    </row>
    <row r="522" spans="2:24" hidden="1" x14ac:dyDescent="0.25">
      <c r="B522" s="159"/>
      <c r="C522" s="159"/>
      <c r="D522" s="159"/>
      <c r="E522" s="159"/>
      <c r="F522" s="160"/>
      <c r="G522" s="160"/>
      <c r="H522" s="17"/>
      <c r="I522" s="160"/>
      <c r="J522" s="161"/>
      <c r="K522" s="18"/>
      <c r="L522" s="18"/>
      <c r="M522" s="18"/>
      <c r="N522" s="162"/>
      <c r="O522" s="19"/>
      <c r="P522" s="20"/>
      <c r="Q522" s="20"/>
      <c r="R522" s="21"/>
      <c r="S522" s="163"/>
      <c r="T522" s="163"/>
      <c r="U522" s="163"/>
      <c r="V522" s="163"/>
      <c r="W522" s="11"/>
      <c r="X522" s="11"/>
    </row>
    <row r="523" spans="2:24" hidden="1" x14ac:dyDescent="0.25">
      <c r="B523" s="159"/>
      <c r="C523" s="159"/>
      <c r="D523" s="159"/>
      <c r="E523" s="159"/>
      <c r="F523" s="160"/>
      <c r="G523" s="160"/>
      <c r="H523" s="17"/>
      <c r="I523" s="160"/>
      <c r="J523" s="161"/>
      <c r="K523" s="18"/>
      <c r="L523" s="18"/>
      <c r="M523" s="18"/>
      <c r="N523" s="162"/>
      <c r="O523" s="19"/>
      <c r="P523" s="20"/>
      <c r="Q523" s="20"/>
      <c r="R523" s="21"/>
      <c r="S523" s="163"/>
      <c r="T523" s="163"/>
      <c r="U523" s="163"/>
      <c r="V523" s="163"/>
      <c r="W523" s="11"/>
      <c r="X523" s="11"/>
    </row>
    <row r="524" spans="2:24" hidden="1" x14ac:dyDescent="0.25">
      <c r="B524" s="159"/>
      <c r="C524" s="159"/>
      <c r="D524" s="159"/>
      <c r="E524" s="159"/>
      <c r="F524" s="160"/>
      <c r="G524" s="160"/>
      <c r="H524" s="17"/>
      <c r="I524" s="160"/>
      <c r="J524" s="161"/>
      <c r="K524" s="18"/>
      <c r="L524" s="18"/>
      <c r="M524" s="18"/>
      <c r="N524" s="162"/>
      <c r="O524" s="19"/>
      <c r="P524" s="20"/>
      <c r="Q524" s="20"/>
      <c r="R524" s="21"/>
      <c r="S524" s="163"/>
      <c r="T524" s="163"/>
      <c r="U524" s="163"/>
      <c r="V524" s="163"/>
      <c r="W524" s="11"/>
      <c r="X524" s="11"/>
    </row>
    <row r="525" spans="2:24" hidden="1" x14ac:dyDescent="0.25">
      <c r="J525" s="8"/>
      <c r="S525" s="51"/>
    </row>
  </sheetData>
  <sheetProtection algorithmName="SHA-512" hashValue="y0PvFVLxQNEjMZD3Z9onpgabzrYxbN1hXs7x7UruBUfCsjRE5prMiMDICCmn70/qGFSQoL2NYzlUGmWVfmhNXg==" saltValue="bpPP6Yjd9+WsZoXUPJEFmQ==" spinCount="100000" sheet="1" objects="1" formatCells="0" formatColumns="0" formatRows="0"/>
  <mergeCells count="1048">
    <mergeCell ref="D8:E8"/>
    <mergeCell ref="AG10:AG11"/>
    <mergeCell ref="AH10:AH11"/>
    <mergeCell ref="AI10:AI11"/>
    <mergeCell ref="I4:J4"/>
    <mergeCell ref="G4:H4"/>
    <mergeCell ref="G5:L5"/>
    <mergeCell ref="G6:L6"/>
    <mergeCell ref="AB10:AB11"/>
    <mergeCell ref="S10:S11"/>
    <mergeCell ref="P10:P11"/>
    <mergeCell ref="A7:B7"/>
    <mergeCell ref="G7:L7"/>
    <mergeCell ref="C4:F4"/>
    <mergeCell ref="C12:D12"/>
    <mergeCell ref="AE10:AE11"/>
    <mergeCell ref="M10:M11"/>
    <mergeCell ref="X10:Z11"/>
    <mergeCell ref="T10:T11"/>
    <mergeCell ref="U10:U11"/>
    <mergeCell ref="O10:O11"/>
    <mergeCell ref="K10:K11"/>
    <mergeCell ref="N10:N11"/>
    <mergeCell ref="G8:L8"/>
    <mergeCell ref="AD10:AD11"/>
    <mergeCell ref="AC10:AC11"/>
    <mergeCell ref="C6:F6"/>
    <mergeCell ref="D7:E7"/>
    <mergeCell ref="V10:V11"/>
    <mergeCell ref="Q10:Q11"/>
    <mergeCell ref="A1:U1"/>
    <mergeCell ref="A2:U2"/>
    <mergeCell ref="A8:B8"/>
    <mergeCell ref="A5:B5"/>
    <mergeCell ref="A6:B6"/>
    <mergeCell ref="A4:B4"/>
    <mergeCell ref="K4:L4"/>
    <mergeCell ref="C10:D11"/>
    <mergeCell ref="E10:F11"/>
    <mergeCell ref="E40:F40"/>
    <mergeCell ref="E41:F41"/>
    <mergeCell ref="E42:F42"/>
    <mergeCell ref="E43:F43"/>
    <mergeCell ref="C37:D37"/>
    <mergeCell ref="C38:D38"/>
    <mergeCell ref="C39:D39"/>
    <mergeCell ref="C40:D40"/>
    <mergeCell ref="J10:J11"/>
    <mergeCell ref="G10:G11"/>
    <mergeCell ref="E12:F12"/>
    <mergeCell ref="H10:H11"/>
    <mergeCell ref="A10:A11"/>
    <mergeCell ref="L10:L11"/>
    <mergeCell ref="I10:I11"/>
    <mergeCell ref="B10:B11"/>
    <mergeCell ref="C41:D41"/>
    <mergeCell ref="C42:D42"/>
    <mergeCell ref="E36:F36"/>
    <mergeCell ref="E37:F37"/>
    <mergeCell ref="E24:F24"/>
    <mergeCell ref="E25:F25"/>
    <mergeCell ref="E26:F26"/>
    <mergeCell ref="E27:F27"/>
    <mergeCell ref="E32:F32"/>
    <mergeCell ref="E33:F33"/>
    <mergeCell ref="E44:F44"/>
    <mergeCell ref="E45:F45"/>
    <mergeCell ref="E19:F19"/>
    <mergeCell ref="E46:F46"/>
    <mergeCell ref="E38:F38"/>
    <mergeCell ref="E39:F39"/>
    <mergeCell ref="E20:F20"/>
    <mergeCell ref="E21:F21"/>
    <mergeCell ref="E22:F22"/>
    <mergeCell ref="E23:F23"/>
    <mergeCell ref="E102:F102"/>
    <mergeCell ref="E103:F103"/>
    <mergeCell ref="E74:F74"/>
    <mergeCell ref="E75:F75"/>
    <mergeCell ref="E47:F47"/>
    <mergeCell ref="E48:F48"/>
    <mergeCell ref="E49:F49"/>
    <mergeCell ref="E56:F56"/>
    <mergeCell ref="E57:F57"/>
    <mergeCell ref="E58:F58"/>
    <mergeCell ref="E52:F52"/>
    <mergeCell ref="E53:F53"/>
    <mergeCell ref="E54:F54"/>
    <mergeCell ref="E55:F55"/>
    <mergeCell ref="E61:F61"/>
    <mergeCell ref="E62:F62"/>
    <mergeCell ref="E63:F63"/>
    <mergeCell ref="E59:F59"/>
    <mergeCell ref="E60:F60"/>
    <mergeCell ref="E64:F64"/>
    <mergeCell ref="E65:F65"/>
    <mergeCell ref="E66:F66"/>
    <mergeCell ref="E67:F67"/>
    <mergeCell ref="E73:F73"/>
    <mergeCell ref="C69:D69"/>
    <mergeCell ref="E76:F76"/>
    <mergeCell ref="E77:F77"/>
    <mergeCell ref="E78:F78"/>
    <mergeCell ref="E79:F79"/>
    <mergeCell ref="E80:F80"/>
    <mergeCell ref="E81:F81"/>
    <mergeCell ref="E174:F174"/>
    <mergeCell ref="E175:F175"/>
    <mergeCell ref="E180:F180"/>
    <mergeCell ref="E104:F104"/>
    <mergeCell ref="E105:F105"/>
    <mergeCell ref="E88:F88"/>
    <mergeCell ref="E89:F89"/>
    <mergeCell ref="E90:F90"/>
    <mergeCell ref="E91:F91"/>
    <mergeCell ref="E68:F68"/>
    <mergeCell ref="E69:F69"/>
    <mergeCell ref="E70:F70"/>
    <mergeCell ref="E71:F71"/>
    <mergeCell ref="E72:F72"/>
    <mergeCell ref="E94:F94"/>
    <mergeCell ref="E95:F95"/>
    <mergeCell ref="E86:F86"/>
    <mergeCell ref="E87:F87"/>
    <mergeCell ref="E146:F146"/>
    <mergeCell ref="E147:F147"/>
    <mergeCell ref="C144:D144"/>
    <mergeCell ref="C145:D145"/>
    <mergeCell ref="E136:F136"/>
    <mergeCell ref="E137:F137"/>
    <mergeCell ref="E138:F138"/>
    <mergeCell ref="E139:F139"/>
    <mergeCell ref="E144:F144"/>
    <mergeCell ref="E145:F145"/>
    <mergeCell ref="C164:D164"/>
    <mergeCell ref="C165:D165"/>
    <mergeCell ref="E148:F148"/>
    <mergeCell ref="E149:F149"/>
    <mergeCell ref="E150:F150"/>
    <mergeCell ref="E151:F151"/>
    <mergeCell ref="E152:F152"/>
    <mergeCell ref="E153:F153"/>
    <mergeCell ref="C162:D162"/>
    <mergeCell ref="C163:D163"/>
    <mergeCell ref="C150:D150"/>
    <mergeCell ref="C151:D151"/>
    <mergeCell ref="C152:D152"/>
    <mergeCell ref="C153:D153"/>
    <mergeCell ref="C154:D154"/>
    <mergeCell ref="E164:F164"/>
    <mergeCell ref="E165:F165"/>
    <mergeCell ref="E160:F160"/>
    <mergeCell ref="E161:F161"/>
    <mergeCell ref="E162:F162"/>
    <mergeCell ref="E163:F163"/>
    <mergeCell ref="C155:D155"/>
    <mergeCell ref="C158:D158"/>
    <mergeCell ref="C159:D159"/>
    <mergeCell ref="E254:F254"/>
    <mergeCell ref="E255:F255"/>
    <mergeCell ref="C252:D252"/>
    <mergeCell ref="C253:D253"/>
    <mergeCell ref="E244:F244"/>
    <mergeCell ref="E245:F245"/>
    <mergeCell ref="E246:F246"/>
    <mergeCell ref="E247:F247"/>
    <mergeCell ref="E252:F252"/>
    <mergeCell ref="E253:F253"/>
    <mergeCell ref="C272:D272"/>
    <mergeCell ref="C273:D273"/>
    <mergeCell ref="E256:F256"/>
    <mergeCell ref="E257:F257"/>
    <mergeCell ref="E258:F258"/>
    <mergeCell ref="E259:F259"/>
    <mergeCell ref="E260:F260"/>
    <mergeCell ref="E261:F261"/>
    <mergeCell ref="E262:F262"/>
    <mergeCell ref="E263:F263"/>
    <mergeCell ref="E264:F264"/>
    <mergeCell ref="E265:F265"/>
    <mergeCell ref="E250:F250"/>
    <mergeCell ref="E251:F251"/>
    <mergeCell ref="E268:F268"/>
    <mergeCell ref="E269:F269"/>
    <mergeCell ref="E270:F270"/>
    <mergeCell ref="E271:F271"/>
    <mergeCell ref="C256:D256"/>
    <mergeCell ref="E16:F16"/>
    <mergeCell ref="E17:F17"/>
    <mergeCell ref="E13:F13"/>
    <mergeCell ref="E14:F14"/>
    <mergeCell ref="E15:F15"/>
    <mergeCell ref="A9:U9"/>
    <mergeCell ref="C396:D396"/>
    <mergeCell ref="C397:D397"/>
    <mergeCell ref="E388:F388"/>
    <mergeCell ref="E389:F389"/>
    <mergeCell ref="E390:F390"/>
    <mergeCell ref="E391:F391"/>
    <mergeCell ref="E396:F396"/>
    <mergeCell ref="E397:F397"/>
    <mergeCell ref="E362:F362"/>
    <mergeCell ref="E363:F363"/>
    <mergeCell ref="C360:D360"/>
    <mergeCell ref="C361:D361"/>
    <mergeCell ref="E352:F352"/>
    <mergeCell ref="E353:F353"/>
    <mergeCell ref="E354:F354"/>
    <mergeCell ref="E355:F355"/>
    <mergeCell ref="E360:F360"/>
    <mergeCell ref="E361:F361"/>
    <mergeCell ref="E310:F310"/>
    <mergeCell ref="E311:F311"/>
    <mergeCell ref="C380:D380"/>
    <mergeCell ref="C381:D381"/>
    <mergeCell ref="E50:F50"/>
    <mergeCell ref="E51:F51"/>
    <mergeCell ref="E96:F96"/>
    <mergeCell ref="E97:F97"/>
    <mergeCell ref="E485:F485"/>
    <mergeCell ref="E486:F486"/>
    <mergeCell ref="E468:F468"/>
    <mergeCell ref="E469:F469"/>
    <mergeCell ref="C470:D470"/>
    <mergeCell ref="C471:D471"/>
    <mergeCell ref="E472:F472"/>
    <mergeCell ref="E473:F473"/>
    <mergeCell ref="E476:F476"/>
    <mergeCell ref="E483:F483"/>
    <mergeCell ref="E18:F18"/>
    <mergeCell ref="C468:D468"/>
    <mergeCell ref="C469:D469"/>
    <mergeCell ref="E488:F488"/>
    <mergeCell ref="E489:F489"/>
    <mergeCell ref="E490:F490"/>
    <mergeCell ref="E474:F474"/>
    <mergeCell ref="E475:F475"/>
    <mergeCell ref="E470:F470"/>
    <mergeCell ref="E471:F471"/>
    <mergeCell ref="E400:F400"/>
    <mergeCell ref="E401:F401"/>
    <mergeCell ref="E402:F402"/>
    <mergeCell ref="E403:F403"/>
    <mergeCell ref="E404:F404"/>
    <mergeCell ref="E405:F405"/>
    <mergeCell ref="C416:D416"/>
    <mergeCell ref="C417:D417"/>
    <mergeCell ref="E412:F412"/>
    <mergeCell ref="E413:F413"/>
    <mergeCell ref="E414:F414"/>
    <mergeCell ref="E415:F415"/>
    <mergeCell ref="E462:F462"/>
    <mergeCell ref="E458:F458"/>
    <mergeCell ref="E459:F459"/>
    <mergeCell ref="E452:F452"/>
    <mergeCell ref="E453:F453"/>
    <mergeCell ref="E448:F448"/>
    <mergeCell ref="E34:F34"/>
    <mergeCell ref="E35:F35"/>
    <mergeCell ref="E28:F28"/>
    <mergeCell ref="E29:F29"/>
    <mergeCell ref="E30:F30"/>
    <mergeCell ref="E31:F31"/>
    <mergeCell ref="E436:F436"/>
    <mergeCell ref="E398:F398"/>
    <mergeCell ref="E399:F399"/>
    <mergeCell ref="C465:D465"/>
    <mergeCell ref="E484:F484"/>
    <mergeCell ref="E477:F477"/>
    <mergeCell ref="E478:F478"/>
    <mergeCell ref="E463:F463"/>
    <mergeCell ref="E479:F479"/>
    <mergeCell ref="E466:F466"/>
    <mergeCell ref="E467:F467"/>
    <mergeCell ref="C474:D474"/>
    <mergeCell ref="C475:D475"/>
    <mergeCell ref="C412:D412"/>
    <mergeCell ref="C413:D413"/>
    <mergeCell ref="C414:D414"/>
    <mergeCell ref="C415:D415"/>
    <mergeCell ref="E364:F364"/>
    <mergeCell ref="E365:F365"/>
    <mergeCell ref="E366:F366"/>
    <mergeCell ref="E106:F106"/>
    <mergeCell ref="E107:F107"/>
    <mergeCell ref="E98:F98"/>
    <mergeCell ref="E99:F99"/>
    <mergeCell ref="E82:F82"/>
    <mergeCell ref="E83:F83"/>
    <mergeCell ref="E84:F84"/>
    <mergeCell ref="E85:F85"/>
    <mergeCell ref="E92:F92"/>
    <mergeCell ref="E93:F93"/>
    <mergeCell ref="E116:F116"/>
    <mergeCell ref="E117:F117"/>
    <mergeCell ref="E110:F110"/>
    <mergeCell ref="E111:F111"/>
    <mergeCell ref="E108:F108"/>
    <mergeCell ref="E109:F109"/>
    <mergeCell ref="E112:F112"/>
    <mergeCell ref="E113:F113"/>
    <mergeCell ref="E114:F114"/>
    <mergeCell ref="E115:F115"/>
    <mergeCell ref="E100:F100"/>
    <mergeCell ref="E101:F101"/>
    <mergeCell ref="E122:F122"/>
    <mergeCell ref="E123:F123"/>
    <mergeCell ref="E168:F168"/>
    <mergeCell ref="E169:F169"/>
    <mergeCell ref="E154:F154"/>
    <mergeCell ref="E155:F155"/>
    <mergeCell ref="E156:F156"/>
    <mergeCell ref="E157:F157"/>
    <mergeCell ref="E142:F142"/>
    <mergeCell ref="E143:F143"/>
    <mergeCell ref="E134:F134"/>
    <mergeCell ref="E135:F135"/>
    <mergeCell ref="E118:F118"/>
    <mergeCell ref="E119:F119"/>
    <mergeCell ref="E120:F120"/>
    <mergeCell ref="E121:F121"/>
    <mergeCell ref="E128:F128"/>
    <mergeCell ref="E129:F129"/>
    <mergeCell ref="E166:F166"/>
    <mergeCell ref="E167:F167"/>
    <mergeCell ref="E158:F158"/>
    <mergeCell ref="E159:F159"/>
    <mergeCell ref="E132:F132"/>
    <mergeCell ref="E133:F133"/>
    <mergeCell ref="E140:F140"/>
    <mergeCell ref="E141:F141"/>
    <mergeCell ref="E124:F124"/>
    <mergeCell ref="E125:F125"/>
    <mergeCell ref="E126:F126"/>
    <mergeCell ref="E127:F127"/>
    <mergeCell ref="E130:F130"/>
    <mergeCell ref="E131:F131"/>
    <mergeCell ref="E176:F176"/>
    <mergeCell ref="E177:F177"/>
    <mergeCell ref="E178:F178"/>
    <mergeCell ref="E179:F179"/>
    <mergeCell ref="E170:F170"/>
    <mergeCell ref="E171:F171"/>
    <mergeCell ref="E202:F202"/>
    <mergeCell ref="E203:F203"/>
    <mergeCell ref="E208:F208"/>
    <mergeCell ref="E209:F209"/>
    <mergeCell ref="E210:F210"/>
    <mergeCell ref="E182:F182"/>
    <mergeCell ref="E183:F183"/>
    <mergeCell ref="E172:F172"/>
    <mergeCell ref="E173:F173"/>
    <mergeCell ref="E194:F194"/>
    <mergeCell ref="E195:F195"/>
    <mergeCell ref="E181:F181"/>
    <mergeCell ref="E184:F184"/>
    <mergeCell ref="E185:F185"/>
    <mergeCell ref="E186:F186"/>
    <mergeCell ref="E187:F187"/>
    <mergeCell ref="E188:F188"/>
    <mergeCell ref="E189:F189"/>
    <mergeCell ref="E214:F214"/>
    <mergeCell ref="E215:F215"/>
    <mergeCell ref="E206:F206"/>
    <mergeCell ref="E207:F207"/>
    <mergeCell ref="E190:F190"/>
    <mergeCell ref="E191:F191"/>
    <mergeCell ref="E192:F192"/>
    <mergeCell ref="E193:F193"/>
    <mergeCell ref="E200:F200"/>
    <mergeCell ref="E201:F201"/>
    <mergeCell ref="E224:F224"/>
    <mergeCell ref="E225:F225"/>
    <mergeCell ref="E218:F218"/>
    <mergeCell ref="E219:F219"/>
    <mergeCell ref="E216:F216"/>
    <mergeCell ref="E217:F217"/>
    <mergeCell ref="E220:F220"/>
    <mergeCell ref="E221:F221"/>
    <mergeCell ref="E222:F222"/>
    <mergeCell ref="E223:F223"/>
    <mergeCell ref="E204:F204"/>
    <mergeCell ref="E205:F205"/>
    <mergeCell ref="E212:F212"/>
    <mergeCell ref="E213:F213"/>
    <mergeCell ref="E196:F196"/>
    <mergeCell ref="E197:F197"/>
    <mergeCell ref="E198:F198"/>
    <mergeCell ref="E199:F199"/>
    <mergeCell ref="E211:F211"/>
    <mergeCell ref="E242:F242"/>
    <mergeCell ref="E243:F243"/>
    <mergeCell ref="E226:F226"/>
    <mergeCell ref="E227:F227"/>
    <mergeCell ref="E228:F228"/>
    <mergeCell ref="E229:F229"/>
    <mergeCell ref="E236:F236"/>
    <mergeCell ref="E237:F237"/>
    <mergeCell ref="E274:F274"/>
    <mergeCell ref="E275:F275"/>
    <mergeCell ref="E266:F266"/>
    <mergeCell ref="E267:F267"/>
    <mergeCell ref="E312:F312"/>
    <mergeCell ref="E313:F313"/>
    <mergeCell ref="E320:F320"/>
    <mergeCell ref="E240:F240"/>
    <mergeCell ref="E241:F241"/>
    <mergeCell ref="E248:F248"/>
    <mergeCell ref="E249:F249"/>
    <mergeCell ref="E232:F232"/>
    <mergeCell ref="E233:F233"/>
    <mergeCell ref="E234:F234"/>
    <mergeCell ref="E235:F235"/>
    <mergeCell ref="E238:F238"/>
    <mergeCell ref="E239:F239"/>
    <mergeCell ref="E230:F230"/>
    <mergeCell ref="E231:F231"/>
    <mergeCell ref="E288:F288"/>
    <mergeCell ref="E289:F289"/>
    <mergeCell ref="E292:F292"/>
    <mergeCell ref="E272:F272"/>
    <mergeCell ref="E273:F273"/>
    <mergeCell ref="E279:F279"/>
    <mergeCell ref="E316:F316"/>
    <mergeCell ref="E317:F317"/>
    <mergeCell ref="E318:F318"/>
    <mergeCell ref="E319:F319"/>
    <mergeCell ref="E290:F290"/>
    <mergeCell ref="E291:F291"/>
    <mergeCell ref="E280:F280"/>
    <mergeCell ref="E281:F281"/>
    <mergeCell ref="E282:F282"/>
    <mergeCell ref="E283:F283"/>
    <mergeCell ref="E302:F302"/>
    <mergeCell ref="E303:F303"/>
    <mergeCell ref="E293:F293"/>
    <mergeCell ref="E294:F294"/>
    <mergeCell ref="E295:F295"/>
    <mergeCell ref="E296:F296"/>
    <mergeCell ref="E297:F297"/>
    <mergeCell ref="E276:F276"/>
    <mergeCell ref="E277:F277"/>
    <mergeCell ref="E322:F322"/>
    <mergeCell ref="E323:F323"/>
    <mergeCell ref="E314:F314"/>
    <mergeCell ref="E315:F315"/>
    <mergeCell ref="E298:F298"/>
    <mergeCell ref="E299:F299"/>
    <mergeCell ref="E300:F300"/>
    <mergeCell ref="E301:F301"/>
    <mergeCell ref="E308:F308"/>
    <mergeCell ref="E309:F309"/>
    <mergeCell ref="E332:F332"/>
    <mergeCell ref="E333:F333"/>
    <mergeCell ref="E326:F326"/>
    <mergeCell ref="E327:F327"/>
    <mergeCell ref="E324:F324"/>
    <mergeCell ref="E325:F325"/>
    <mergeCell ref="E328:F328"/>
    <mergeCell ref="E329:F329"/>
    <mergeCell ref="E330:F330"/>
    <mergeCell ref="E331:F331"/>
    <mergeCell ref="E321:F321"/>
    <mergeCell ref="E304:F304"/>
    <mergeCell ref="E305:F305"/>
    <mergeCell ref="E306:F306"/>
    <mergeCell ref="E307:F307"/>
    <mergeCell ref="E284:F284"/>
    <mergeCell ref="E285:F285"/>
    <mergeCell ref="E286:F286"/>
    <mergeCell ref="E287:F287"/>
    <mergeCell ref="E278:F278"/>
    <mergeCell ref="E384:F384"/>
    <mergeCell ref="E385:F385"/>
    <mergeCell ref="E370:F370"/>
    <mergeCell ref="E371:F371"/>
    <mergeCell ref="E372:F372"/>
    <mergeCell ref="E373:F373"/>
    <mergeCell ref="E358:F358"/>
    <mergeCell ref="E359:F359"/>
    <mergeCell ref="E350:F350"/>
    <mergeCell ref="E351:F351"/>
    <mergeCell ref="E334:F334"/>
    <mergeCell ref="E335:F335"/>
    <mergeCell ref="E336:F336"/>
    <mergeCell ref="E337:F337"/>
    <mergeCell ref="E344:F344"/>
    <mergeCell ref="E345:F345"/>
    <mergeCell ref="E367:F367"/>
    <mergeCell ref="E368:F368"/>
    <mergeCell ref="E369:F369"/>
    <mergeCell ref="E348:F348"/>
    <mergeCell ref="E349:F349"/>
    <mergeCell ref="E356:F356"/>
    <mergeCell ref="E357:F357"/>
    <mergeCell ref="E340:F340"/>
    <mergeCell ref="E341:F341"/>
    <mergeCell ref="E342:F342"/>
    <mergeCell ref="E343:F343"/>
    <mergeCell ref="E346:F346"/>
    <mergeCell ref="E347:F347"/>
    <mergeCell ref="E338:F338"/>
    <mergeCell ref="E339:F339"/>
    <mergeCell ref="E416:F416"/>
    <mergeCell ref="E417:F417"/>
    <mergeCell ref="E410:F410"/>
    <mergeCell ref="E411:F411"/>
    <mergeCell ref="E446:F446"/>
    <mergeCell ref="E447:F447"/>
    <mergeCell ref="E382:F382"/>
    <mergeCell ref="E383:F383"/>
    <mergeCell ref="E394:F394"/>
    <mergeCell ref="E395:F395"/>
    <mergeCell ref="E424:F424"/>
    <mergeCell ref="E425:F425"/>
    <mergeCell ref="E406:F406"/>
    <mergeCell ref="E407:F407"/>
    <mergeCell ref="E374:F374"/>
    <mergeCell ref="E375:F375"/>
    <mergeCell ref="E442:F442"/>
    <mergeCell ref="E443:F443"/>
    <mergeCell ref="E420:F420"/>
    <mergeCell ref="E421:F421"/>
    <mergeCell ref="E428:F428"/>
    <mergeCell ref="E429:F429"/>
    <mergeCell ref="E380:F380"/>
    <mergeCell ref="E381:F381"/>
    <mergeCell ref="E376:F376"/>
    <mergeCell ref="E377:F377"/>
    <mergeCell ref="E378:F378"/>
    <mergeCell ref="E379:F379"/>
    <mergeCell ref="E392:F392"/>
    <mergeCell ref="E393:F393"/>
    <mergeCell ref="E386:F386"/>
    <mergeCell ref="E387:F387"/>
    <mergeCell ref="E501:F501"/>
    <mergeCell ref="E502:F502"/>
    <mergeCell ref="E480:F480"/>
    <mergeCell ref="E481:F481"/>
    <mergeCell ref="E491:F491"/>
    <mergeCell ref="E492:F492"/>
    <mergeCell ref="E498:F498"/>
    <mergeCell ref="E499:F499"/>
    <mergeCell ref="E493:F493"/>
    <mergeCell ref="E497:F497"/>
    <mergeCell ref="E494:F494"/>
    <mergeCell ref="E495:F495"/>
    <mergeCell ref="E426:F426"/>
    <mergeCell ref="E427:F427"/>
    <mergeCell ref="E432:F432"/>
    <mergeCell ref="E433:F433"/>
    <mergeCell ref="E444:F444"/>
    <mergeCell ref="E445:F445"/>
    <mergeCell ref="E430:F430"/>
    <mergeCell ref="E431:F431"/>
    <mergeCell ref="E437:F437"/>
    <mergeCell ref="E438:F438"/>
    <mergeCell ref="E439:F439"/>
    <mergeCell ref="E440:F440"/>
    <mergeCell ref="E441:F441"/>
    <mergeCell ref="E434:F434"/>
    <mergeCell ref="E435:F435"/>
    <mergeCell ref="E449:F449"/>
    <mergeCell ref="E450:F450"/>
    <mergeCell ref="E451:F451"/>
    <mergeCell ref="E454:F454"/>
    <mergeCell ref="E455:F455"/>
    <mergeCell ref="E503:F503"/>
    <mergeCell ref="E504:F504"/>
    <mergeCell ref="E505:F505"/>
    <mergeCell ref="E506:F506"/>
    <mergeCell ref="E507:F507"/>
    <mergeCell ref="E508:F508"/>
    <mergeCell ref="E509:F509"/>
    <mergeCell ref="E510:F510"/>
    <mergeCell ref="E511:F511"/>
    <mergeCell ref="E512:F512"/>
    <mergeCell ref="C13:D13"/>
    <mergeCell ref="C14:D14"/>
    <mergeCell ref="C15:D15"/>
    <mergeCell ref="C16:D16"/>
    <mergeCell ref="C17:D17"/>
    <mergeCell ref="C18:D18"/>
    <mergeCell ref="C43:D43"/>
    <mergeCell ref="C44:D44"/>
    <mergeCell ref="C19:D19"/>
    <mergeCell ref="C20:D20"/>
    <mergeCell ref="C21:D21"/>
    <mergeCell ref="C22:D22"/>
    <mergeCell ref="C23:D23"/>
    <mergeCell ref="C24:D24"/>
    <mergeCell ref="C25:D25"/>
    <mergeCell ref="C26:D26"/>
    <mergeCell ref="C27:D27"/>
    <mergeCell ref="C28:D28"/>
    <mergeCell ref="C29:D29"/>
    <mergeCell ref="C30:D30"/>
    <mergeCell ref="E487:F487"/>
    <mergeCell ref="E482:F482"/>
    <mergeCell ref="C46:D46"/>
    <mergeCell ref="C47:D47"/>
    <mergeCell ref="C48:D48"/>
    <mergeCell ref="C31:D31"/>
    <mergeCell ref="C32:D32"/>
    <mergeCell ref="C33:D33"/>
    <mergeCell ref="C34:D34"/>
    <mergeCell ref="C35:D35"/>
    <mergeCell ref="C36:D36"/>
    <mergeCell ref="C45:D45"/>
    <mergeCell ref="E496:F496"/>
    <mergeCell ref="E500:F500"/>
    <mergeCell ref="C49:D49"/>
    <mergeCell ref="C50:D50"/>
    <mergeCell ref="C52:D52"/>
    <mergeCell ref="C53:D53"/>
    <mergeCell ref="C54:D54"/>
    <mergeCell ref="C55:D55"/>
    <mergeCell ref="C51:D51"/>
    <mergeCell ref="C75:D75"/>
    <mergeCell ref="E456:F456"/>
    <mergeCell ref="E457:F457"/>
    <mergeCell ref="E464:F464"/>
    <mergeCell ref="E465:F465"/>
    <mergeCell ref="E460:F460"/>
    <mergeCell ref="E461:F461"/>
    <mergeCell ref="E418:F418"/>
    <mergeCell ref="E419:F419"/>
    <mergeCell ref="E422:F422"/>
    <mergeCell ref="E423:F423"/>
    <mergeCell ref="E408:F408"/>
    <mergeCell ref="E409:F409"/>
    <mergeCell ref="C77:D77"/>
    <mergeCell ref="C63:D63"/>
    <mergeCell ref="C64:D64"/>
    <mergeCell ref="C65:D65"/>
    <mergeCell ref="C66:D66"/>
    <mergeCell ref="C67:D67"/>
    <mergeCell ref="C68:D68"/>
    <mergeCell ref="C70:D70"/>
    <mergeCell ref="C71:D71"/>
    <mergeCell ref="C74:D74"/>
    <mergeCell ref="C76:D76"/>
    <mergeCell ref="C56:D56"/>
    <mergeCell ref="C57:D57"/>
    <mergeCell ref="C60:D60"/>
    <mergeCell ref="C61:D61"/>
    <mergeCell ref="C62:D62"/>
    <mergeCell ref="C58:D58"/>
    <mergeCell ref="C59:D59"/>
    <mergeCell ref="C72:D72"/>
    <mergeCell ref="C73:D73"/>
    <mergeCell ref="C84:D84"/>
    <mergeCell ref="C85:D85"/>
    <mergeCell ref="C88:D88"/>
    <mergeCell ref="C89:D89"/>
    <mergeCell ref="C90:D90"/>
    <mergeCell ref="C91:D91"/>
    <mergeCell ref="C86:D86"/>
    <mergeCell ref="C92:D92"/>
    <mergeCell ref="C93:D93"/>
    <mergeCell ref="C96:D96"/>
    <mergeCell ref="C97:D97"/>
    <mergeCell ref="C98:D98"/>
    <mergeCell ref="C78:D78"/>
    <mergeCell ref="C79:D79"/>
    <mergeCell ref="C80:D80"/>
    <mergeCell ref="C81:D81"/>
    <mergeCell ref="C82:D82"/>
    <mergeCell ref="C83:D83"/>
    <mergeCell ref="C87:D87"/>
    <mergeCell ref="C99:D99"/>
    <mergeCell ref="C94:D94"/>
    <mergeCell ref="C117:D117"/>
    <mergeCell ref="C118:D118"/>
    <mergeCell ref="C119:D119"/>
    <mergeCell ref="C106:D106"/>
    <mergeCell ref="C107:D107"/>
    <mergeCell ref="C110:D110"/>
    <mergeCell ref="C111:D111"/>
    <mergeCell ref="C112:D112"/>
    <mergeCell ref="C116:D116"/>
    <mergeCell ref="C100:D100"/>
    <mergeCell ref="C101:D101"/>
    <mergeCell ref="C102:D102"/>
    <mergeCell ref="C103:D103"/>
    <mergeCell ref="C104:D104"/>
    <mergeCell ref="C105:D105"/>
    <mergeCell ref="C113:D113"/>
    <mergeCell ref="C95:D95"/>
    <mergeCell ref="C108:D108"/>
    <mergeCell ref="C109:D109"/>
    <mergeCell ref="C114:D114"/>
    <mergeCell ref="C115:D115"/>
    <mergeCell ref="C126:D126"/>
    <mergeCell ref="C127:D127"/>
    <mergeCell ref="C122:D122"/>
    <mergeCell ref="C123:D123"/>
    <mergeCell ref="C128:D128"/>
    <mergeCell ref="C129:D129"/>
    <mergeCell ref="C120:D120"/>
    <mergeCell ref="C121:D121"/>
    <mergeCell ref="C140:D140"/>
    <mergeCell ref="C141:D141"/>
    <mergeCell ref="C132:D132"/>
    <mergeCell ref="C133:D133"/>
    <mergeCell ref="C134:D134"/>
    <mergeCell ref="C135:D135"/>
    <mergeCell ref="C124:D124"/>
    <mergeCell ref="C125:D125"/>
    <mergeCell ref="C136:D136"/>
    <mergeCell ref="C137:D137"/>
    <mergeCell ref="C138:D138"/>
    <mergeCell ref="C139:D139"/>
    <mergeCell ref="C130:D130"/>
    <mergeCell ref="C131:D131"/>
    <mergeCell ref="C156:D156"/>
    <mergeCell ref="C157:D157"/>
    <mergeCell ref="C160:D160"/>
    <mergeCell ref="C161:D161"/>
    <mergeCell ref="C142:D142"/>
    <mergeCell ref="C143:D143"/>
    <mergeCell ref="C146:D146"/>
    <mergeCell ref="C147:D147"/>
    <mergeCell ref="C148:D148"/>
    <mergeCell ref="C149:D149"/>
    <mergeCell ref="C166:D166"/>
    <mergeCell ref="C167:D167"/>
    <mergeCell ref="C204:D204"/>
    <mergeCell ref="C205:D205"/>
    <mergeCell ref="C168:D168"/>
    <mergeCell ref="C169:D169"/>
    <mergeCell ref="C170:D170"/>
    <mergeCell ref="C171:D171"/>
    <mergeCell ref="C182:D182"/>
    <mergeCell ref="C183:D183"/>
    <mergeCell ref="C184:D184"/>
    <mergeCell ref="C185:D185"/>
    <mergeCell ref="C172:D172"/>
    <mergeCell ref="C173:D173"/>
    <mergeCell ref="C174:D174"/>
    <mergeCell ref="C175:D175"/>
    <mergeCell ref="C176:D176"/>
    <mergeCell ref="C177:D177"/>
    <mergeCell ref="C178:D178"/>
    <mergeCell ref="C179:D179"/>
    <mergeCell ref="C180:D180"/>
    <mergeCell ref="C181:D181"/>
    <mergeCell ref="C194:D194"/>
    <mergeCell ref="C195:D195"/>
    <mergeCell ref="C200:D200"/>
    <mergeCell ref="C208:D208"/>
    <mergeCell ref="C209:D209"/>
    <mergeCell ref="C210:D210"/>
    <mergeCell ref="C211:D211"/>
    <mergeCell ref="C196:D196"/>
    <mergeCell ref="C197:D197"/>
    <mergeCell ref="C198:D198"/>
    <mergeCell ref="C199:D199"/>
    <mergeCell ref="C186:D186"/>
    <mergeCell ref="C187:D187"/>
    <mergeCell ref="C188:D188"/>
    <mergeCell ref="C189:D189"/>
    <mergeCell ref="C190:D190"/>
    <mergeCell ref="C191:D191"/>
    <mergeCell ref="C216:D216"/>
    <mergeCell ref="C217:D217"/>
    <mergeCell ref="C212:D212"/>
    <mergeCell ref="C213:D213"/>
    <mergeCell ref="C206:D206"/>
    <mergeCell ref="C207:D207"/>
    <mergeCell ref="C202:D202"/>
    <mergeCell ref="C203:D203"/>
    <mergeCell ref="C192:D192"/>
    <mergeCell ref="C193:D193"/>
    <mergeCell ref="C201:D201"/>
    <mergeCell ref="C257:D257"/>
    <mergeCell ref="C266:D266"/>
    <mergeCell ref="C267:D267"/>
    <mergeCell ref="C244:D244"/>
    <mergeCell ref="C245:D245"/>
    <mergeCell ref="C246:D246"/>
    <mergeCell ref="C247:D247"/>
    <mergeCell ref="C238:D238"/>
    <mergeCell ref="C239:D239"/>
    <mergeCell ref="C228:D228"/>
    <mergeCell ref="C229:D229"/>
    <mergeCell ref="C226:D226"/>
    <mergeCell ref="C227:D227"/>
    <mergeCell ref="C214:D214"/>
    <mergeCell ref="C215:D215"/>
    <mergeCell ref="C218:D218"/>
    <mergeCell ref="C219:D219"/>
    <mergeCell ref="C220:D220"/>
    <mergeCell ref="C221:D221"/>
    <mergeCell ref="C224:D224"/>
    <mergeCell ref="C225:D225"/>
    <mergeCell ref="C236:D236"/>
    <mergeCell ref="C237:D237"/>
    <mergeCell ref="C222:D222"/>
    <mergeCell ref="C223:D223"/>
    <mergeCell ref="C250:D250"/>
    <mergeCell ref="C251:D251"/>
    <mergeCell ref="C254:D254"/>
    <mergeCell ref="C255:D255"/>
    <mergeCell ref="C232:D232"/>
    <mergeCell ref="C233:D233"/>
    <mergeCell ref="C234:D234"/>
    <mergeCell ref="C235:D235"/>
    <mergeCell ref="C230:D230"/>
    <mergeCell ref="C231:D231"/>
    <mergeCell ref="C248:D248"/>
    <mergeCell ref="C249:D249"/>
    <mergeCell ref="C240:D240"/>
    <mergeCell ref="C241:D241"/>
    <mergeCell ref="C242:D242"/>
    <mergeCell ref="C243:D243"/>
    <mergeCell ref="C276:D276"/>
    <mergeCell ref="C277:D277"/>
    <mergeCell ref="C278:D278"/>
    <mergeCell ref="C279:D279"/>
    <mergeCell ref="C270:D270"/>
    <mergeCell ref="C271:D271"/>
    <mergeCell ref="C258:D258"/>
    <mergeCell ref="C259:D259"/>
    <mergeCell ref="C260:D260"/>
    <mergeCell ref="C261:D261"/>
    <mergeCell ref="C262:D262"/>
    <mergeCell ref="C263:D263"/>
    <mergeCell ref="C274:D274"/>
    <mergeCell ref="C275:D275"/>
    <mergeCell ref="C312:D312"/>
    <mergeCell ref="C264:D264"/>
    <mergeCell ref="C265:D265"/>
    <mergeCell ref="C268:D268"/>
    <mergeCell ref="C269:D269"/>
    <mergeCell ref="C290:D290"/>
    <mergeCell ref="C291:D291"/>
    <mergeCell ref="C292:D292"/>
    <mergeCell ref="C293:D293"/>
    <mergeCell ref="C280:D280"/>
    <mergeCell ref="C281:D281"/>
    <mergeCell ref="C282:D282"/>
    <mergeCell ref="C283:D283"/>
    <mergeCell ref="C284:D284"/>
    <mergeCell ref="C285:D285"/>
    <mergeCell ref="C288:D288"/>
    <mergeCell ref="C289:D289"/>
    <mergeCell ref="C302:D302"/>
    <mergeCell ref="C303:D303"/>
    <mergeCell ref="C308:D308"/>
    <mergeCell ref="C309:D309"/>
    <mergeCell ref="C286:D286"/>
    <mergeCell ref="C287:D287"/>
    <mergeCell ref="C304:D304"/>
    <mergeCell ref="C305:D305"/>
    <mergeCell ref="C306:D306"/>
    <mergeCell ref="C307:D307"/>
    <mergeCell ref="C294:D294"/>
    <mergeCell ref="C295:D295"/>
    <mergeCell ref="C296:D296"/>
    <mergeCell ref="C297:D297"/>
    <mergeCell ref="C298:D298"/>
    <mergeCell ref="C299:D299"/>
    <mergeCell ref="C324:D324"/>
    <mergeCell ref="C325:D325"/>
    <mergeCell ref="C320:D320"/>
    <mergeCell ref="C321:D321"/>
    <mergeCell ref="C313:D313"/>
    <mergeCell ref="C314:D314"/>
    <mergeCell ref="C315:D315"/>
    <mergeCell ref="C310:D310"/>
    <mergeCell ref="C311:D311"/>
    <mergeCell ref="C300:D300"/>
    <mergeCell ref="C301:D301"/>
    <mergeCell ref="C336:D336"/>
    <mergeCell ref="C337:D337"/>
    <mergeCell ref="C334:D334"/>
    <mergeCell ref="C335:D335"/>
    <mergeCell ref="C322:D322"/>
    <mergeCell ref="C323:D323"/>
    <mergeCell ref="C326:D326"/>
    <mergeCell ref="C327:D327"/>
    <mergeCell ref="C328:D328"/>
    <mergeCell ref="C329:D329"/>
    <mergeCell ref="C332:D332"/>
    <mergeCell ref="C333:D333"/>
    <mergeCell ref="C344:D344"/>
    <mergeCell ref="C345:D345"/>
    <mergeCell ref="C330:D330"/>
    <mergeCell ref="C331:D331"/>
    <mergeCell ref="C316:D316"/>
    <mergeCell ref="C317:D317"/>
    <mergeCell ref="C318:D318"/>
    <mergeCell ref="C319:D319"/>
    <mergeCell ref="C358:D358"/>
    <mergeCell ref="C359:D359"/>
    <mergeCell ref="C362:D362"/>
    <mergeCell ref="C363:D363"/>
    <mergeCell ref="C340:D340"/>
    <mergeCell ref="C341:D341"/>
    <mergeCell ref="C342:D342"/>
    <mergeCell ref="C343:D343"/>
    <mergeCell ref="C338:D338"/>
    <mergeCell ref="C339:D339"/>
    <mergeCell ref="C356:D356"/>
    <mergeCell ref="C357:D357"/>
    <mergeCell ref="C348:D348"/>
    <mergeCell ref="C349:D349"/>
    <mergeCell ref="C350:D350"/>
    <mergeCell ref="C351:D351"/>
    <mergeCell ref="C352:D352"/>
    <mergeCell ref="C353:D353"/>
    <mergeCell ref="C354:D354"/>
    <mergeCell ref="C355:D355"/>
    <mergeCell ref="C346:D346"/>
    <mergeCell ref="C347:D347"/>
    <mergeCell ref="C390:D390"/>
    <mergeCell ref="C391:D391"/>
    <mergeCell ref="C392:D392"/>
    <mergeCell ref="C393:D393"/>
    <mergeCell ref="C364:D364"/>
    <mergeCell ref="C365:D365"/>
    <mergeCell ref="C374:D374"/>
    <mergeCell ref="C375:D375"/>
    <mergeCell ref="C394:D394"/>
    <mergeCell ref="C395:D395"/>
    <mergeCell ref="C384:D384"/>
    <mergeCell ref="C385:D385"/>
    <mergeCell ref="C386:D386"/>
    <mergeCell ref="C387:D387"/>
    <mergeCell ref="C378:D378"/>
    <mergeCell ref="C379:D379"/>
    <mergeCell ref="C366:D366"/>
    <mergeCell ref="C367:D367"/>
    <mergeCell ref="C368:D368"/>
    <mergeCell ref="C369:D369"/>
    <mergeCell ref="C370:D370"/>
    <mergeCell ref="C371:D371"/>
    <mergeCell ref="C372:D372"/>
    <mergeCell ref="C373:D373"/>
    <mergeCell ref="C376:D376"/>
    <mergeCell ref="C377:D377"/>
    <mergeCell ref="C410:D410"/>
    <mergeCell ref="C411:D411"/>
    <mergeCell ref="C438:D438"/>
    <mergeCell ref="C439:D439"/>
    <mergeCell ref="C440:D440"/>
    <mergeCell ref="C441:D441"/>
    <mergeCell ref="C424:D424"/>
    <mergeCell ref="C425:D425"/>
    <mergeCell ref="C426:D426"/>
    <mergeCell ref="C427:D427"/>
    <mergeCell ref="C402:D402"/>
    <mergeCell ref="C403:D403"/>
    <mergeCell ref="C404:D404"/>
    <mergeCell ref="C405:D405"/>
    <mergeCell ref="C406:D406"/>
    <mergeCell ref="C407:D407"/>
    <mergeCell ref="C382:D382"/>
    <mergeCell ref="C383:D383"/>
    <mergeCell ref="C420:D420"/>
    <mergeCell ref="C421:D421"/>
    <mergeCell ref="C422:D422"/>
    <mergeCell ref="C423:D423"/>
    <mergeCell ref="C418:D418"/>
    <mergeCell ref="C419:D419"/>
    <mergeCell ref="C408:D408"/>
    <mergeCell ref="C409:D409"/>
    <mergeCell ref="C398:D398"/>
    <mergeCell ref="C399:D399"/>
    <mergeCell ref="C400:D400"/>
    <mergeCell ref="C401:D401"/>
    <mergeCell ref="C388:D388"/>
    <mergeCell ref="C389:D389"/>
    <mergeCell ref="C428:D428"/>
    <mergeCell ref="C429:D429"/>
    <mergeCell ref="C442:D442"/>
    <mergeCell ref="C443:D443"/>
    <mergeCell ref="C430:D430"/>
    <mergeCell ref="C466:D466"/>
    <mergeCell ref="C467:D467"/>
    <mergeCell ref="C472:D472"/>
    <mergeCell ref="C473:D473"/>
    <mergeCell ref="C444:D444"/>
    <mergeCell ref="C445:D445"/>
    <mergeCell ref="C448:D448"/>
    <mergeCell ref="C449:D449"/>
    <mergeCell ref="C454:D454"/>
    <mergeCell ref="C455:D455"/>
    <mergeCell ref="C431:D431"/>
    <mergeCell ref="C434:D434"/>
    <mergeCell ref="C435:D435"/>
    <mergeCell ref="C436:D436"/>
    <mergeCell ref="C437:D437"/>
    <mergeCell ref="C432:D432"/>
    <mergeCell ref="C433:D433"/>
    <mergeCell ref="C476:D476"/>
    <mergeCell ref="C477:D477"/>
    <mergeCell ref="C478:D478"/>
    <mergeCell ref="C479:D479"/>
    <mergeCell ref="C480:D480"/>
    <mergeCell ref="C481:D481"/>
    <mergeCell ref="C462:D462"/>
    <mergeCell ref="C463:D463"/>
    <mergeCell ref="C464:D464"/>
    <mergeCell ref="C450:D450"/>
    <mergeCell ref="C451:D451"/>
    <mergeCell ref="C446:D446"/>
    <mergeCell ref="C447:D447"/>
    <mergeCell ref="C452:D452"/>
    <mergeCell ref="C453:D453"/>
    <mergeCell ref="C456:D456"/>
    <mergeCell ref="C457:D457"/>
    <mergeCell ref="C458:D458"/>
    <mergeCell ref="C459:D459"/>
    <mergeCell ref="C460:D460"/>
    <mergeCell ref="C461:D461"/>
    <mergeCell ref="C512:D512"/>
    <mergeCell ref="C502:D502"/>
    <mergeCell ref="C503:D503"/>
    <mergeCell ref="C504:D504"/>
    <mergeCell ref="C505:D505"/>
    <mergeCell ref="C492:D492"/>
    <mergeCell ref="C493:D493"/>
    <mergeCell ref="C499:D499"/>
    <mergeCell ref="C500:D500"/>
    <mergeCell ref="C495:D495"/>
    <mergeCell ref="C484:D484"/>
    <mergeCell ref="C485:D485"/>
    <mergeCell ref="C482:D482"/>
    <mergeCell ref="C511:D511"/>
    <mergeCell ref="C507:D507"/>
    <mergeCell ref="C506:D506"/>
    <mergeCell ref="C501:D501"/>
    <mergeCell ref="C508:D508"/>
    <mergeCell ref="C509:D509"/>
    <mergeCell ref="C510:D510"/>
    <mergeCell ref="C486:D486"/>
    <mergeCell ref="C487:D487"/>
    <mergeCell ref="C488:D488"/>
    <mergeCell ref="C489:D489"/>
    <mergeCell ref="C491:D491"/>
    <mergeCell ref="C494:D494"/>
    <mergeCell ref="C490:D490"/>
    <mergeCell ref="C483:D483"/>
    <mergeCell ref="C496:D496"/>
    <mergeCell ref="C497:D497"/>
    <mergeCell ref="C498:D498"/>
  </mergeCells>
  <phoneticPr fontId="32" type="noConversion"/>
  <dataValidations count="5">
    <dataValidation type="list" allowBlank="1" showInputMessage="1" showErrorMessage="1" sqref="E13:F512" xr:uid="{00000000-0002-0000-0100-000002000000}">
      <formula1>$X$4:$X$6</formula1>
    </dataValidation>
    <dataValidation type="list" allowBlank="1" showInputMessage="1" showErrorMessage="1" sqref="G13:G512" xr:uid="{7C760907-89E7-4F99-90C6-BC083A7B37E8}">
      <formula1>$Y$4:$Y$6</formula1>
    </dataValidation>
    <dataValidation type="list" allowBlank="1" showInputMessage="1" showErrorMessage="1" sqref="C8" xr:uid="{60AFECDE-78F1-4826-8AE3-5F224B432CF0}">
      <formula1>$X$89:$X$105</formula1>
    </dataValidation>
    <dataValidation type="list" allowBlank="1" showInputMessage="1" showErrorMessage="1" sqref="T4" xr:uid="{00000000-0002-0000-0100-000000000000}">
      <formula1>$X$3:$X$5</formula1>
    </dataValidation>
    <dataValidation type="list" allowBlank="1" sqref="R11" xr:uid="{A01AD040-ECD1-4574-8171-DA1FE63A12A7}">
      <formula1>$Z$3:$Z$8</formula1>
    </dataValidation>
  </dataValidations>
  <pageMargins left="0.23" right="0.23" top="0.25" bottom="0.25" header="0.25" footer="0.25"/>
  <pageSetup scale="70" pageOrder="overThenDown" orientation="landscape" horizontalDpi="1200" r:id="rId1"/>
  <headerFooter alignWithMargins="0">
    <oddFooter>&amp;L&amp;1#&amp;"Calibri"&amp;9&amp;K0000FFFHLBank San Francisco | Confidential</oddFooter>
  </headerFooter>
  <rowBreaks count="1" manualBreakCount="1">
    <brk id="42" max="19" man="1"/>
  </rowBreaks>
  <drawing r:id="rId2"/>
  <legacyDrawing r:id="rId3"/>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2"/>
  <dimension ref="A1:O46"/>
  <sheetViews>
    <sheetView showGridLines="0" zoomScaleNormal="100" zoomScaleSheetLayoutView="100" workbookViewId="0">
      <selection activeCell="C5" sqref="C5"/>
    </sheetView>
  </sheetViews>
  <sheetFormatPr defaultColWidth="0" defaultRowHeight="12.5" zeroHeight="1" x14ac:dyDescent="0.25"/>
  <cols>
    <col min="1" max="1" width="15.81640625" style="10" customWidth="1"/>
    <col min="2" max="2" width="38" style="10" customWidth="1"/>
    <col min="3" max="3" width="13.81640625" style="10" customWidth="1"/>
    <col min="4" max="13" width="12.81640625" style="10" customWidth="1"/>
    <col min="14" max="14" width="13.1796875" style="10" hidden="1" customWidth="1"/>
    <col min="15" max="15" width="4.453125" style="10" hidden="1" customWidth="1"/>
    <col min="16" max="16" width="2.81640625" style="10" customWidth="1"/>
    <col min="17" max="16384" width="0" style="10" hidden="1"/>
  </cols>
  <sheetData>
    <row r="1" spans="1:15" customFormat="1" ht="22.5" customHeight="1" x14ac:dyDescent="0.4">
      <c r="A1" s="608" t="s">
        <v>590</v>
      </c>
      <c r="B1" s="608"/>
      <c r="C1" s="608"/>
      <c r="D1" s="608"/>
      <c r="E1" s="608"/>
      <c r="F1" s="608"/>
      <c r="G1" s="608"/>
      <c r="H1" s="608"/>
      <c r="I1" s="608"/>
      <c r="J1" s="608"/>
      <c r="K1" s="608"/>
      <c r="L1" s="608"/>
      <c r="M1" s="608"/>
    </row>
    <row r="2" spans="1:15" customFormat="1" ht="18" customHeight="1" x14ac:dyDescent="0.25">
      <c r="A2" s="652" t="str">
        <f>'Rent Roll'!A2</f>
        <v>Version 1.4 Updated 9/1/26</v>
      </c>
      <c r="B2" s="652"/>
      <c r="C2" s="652"/>
      <c r="D2" s="652"/>
      <c r="E2" s="652"/>
      <c r="F2" s="652"/>
      <c r="G2" s="652"/>
      <c r="H2" s="652"/>
      <c r="I2" s="652"/>
      <c r="J2" s="652"/>
      <c r="K2" s="652"/>
      <c r="L2" s="652"/>
      <c r="M2" s="652"/>
    </row>
    <row r="3" spans="1:15" customFormat="1" ht="18" customHeight="1" x14ac:dyDescent="0.25">
      <c r="A3" s="329"/>
      <c r="B3" s="329"/>
      <c r="C3" s="329"/>
      <c r="D3" s="329"/>
      <c r="E3" s="329"/>
      <c r="F3" s="329"/>
      <c r="G3" s="329"/>
      <c r="H3" s="329"/>
      <c r="I3" s="329"/>
      <c r="J3" s="329"/>
      <c r="K3" s="329"/>
      <c r="L3" s="329"/>
      <c r="M3" s="329"/>
    </row>
    <row r="4" spans="1:15" ht="46" x14ac:dyDescent="0.25">
      <c r="A4" s="53" t="s">
        <v>127</v>
      </c>
      <c r="B4" s="55" t="str">
        <f>IF('Rent Roll'!C4="","",'Rent Roll'!C4)</f>
        <v/>
      </c>
      <c r="C4" s="481" t="s">
        <v>41</v>
      </c>
      <c r="D4" s="144" t="s">
        <v>58</v>
      </c>
      <c r="E4" s="144" t="s">
        <v>57</v>
      </c>
      <c r="F4" s="144" t="s">
        <v>54</v>
      </c>
      <c r="G4" s="144" t="s">
        <v>59</v>
      </c>
      <c r="H4" s="144" t="s">
        <v>55</v>
      </c>
      <c r="I4" s="144" t="s">
        <v>60</v>
      </c>
      <c r="J4" s="144" t="s">
        <v>132</v>
      </c>
      <c r="K4" s="144" t="s">
        <v>133</v>
      </c>
      <c r="L4" s="170" t="s">
        <v>151</v>
      </c>
      <c r="M4" s="171" t="s">
        <v>152</v>
      </c>
    </row>
    <row r="5" spans="1:15" ht="12.75" customHeight="1" x14ac:dyDescent="0.25">
      <c r="A5" s="54" t="s">
        <v>131</v>
      </c>
      <c r="B5" s="55" t="str">
        <f>IF('Rent Roll'!I4="","",'Rent Roll'!I4)</f>
        <v/>
      </c>
      <c r="C5" s="45"/>
      <c r="D5" s="24">
        <f>IF(E5&gt;0,(COUNTIF('Rent Roll'!$K$13:$K$524,"=.5")),0)</f>
        <v>0</v>
      </c>
      <c r="E5" s="25">
        <v>0.5</v>
      </c>
      <c r="F5" s="26">
        <f>IF(E5="",0,IF(E5&lt;=0.5,C5,0))</f>
        <v>0</v>
      </c>
      <c r="G5" s="26">
        <f t="shared" ref="G5:G14" si="0">IF(E5="",0,IF(E5&lt;=0.5,D5,0))</f>
        <v>0</v>
      </c>
      <c r="H5" s="26">
        <f t="shared" ref="H5:H14" si="1">IF(E5&gt;0.5,C5,0)</f>
        <v>0</v>
      </c>
      <c r="I5" s="26">
        <f t="shared" ref="I5:I14" si="2">IF(E5&gt;0.5,D5,0)</f>
        <v>0</v>
      </c>
      <c r="J5" s="27">
        <f>IF(E5&gt;0.5,C5*E5,0)</f>
        <v>0</v>
      </c>
      <c r="K5" s="27">
        <f t="shared" ref="K5:K14" si="3">IF(E5&gt;0.5,E5*D5,0)</f>
        <v>0</v>
      </c>
      <c r="L5" s="154">
        <f>+C5*$E5</f>
        <v>0</v>
      </c>
      <c r="M5" s="154">
        <f>+D5*$E5</f>
        <v>0</v>
      </c>
    </row>
    <row r="6" spans="1:15" ht="12.75" customHeight="1" x14ac:dyDescent="0.25">
      <c r="A6" s="54" t="s">
        <v>191</v>
      </c>
      <c r="B6" s="124" t="str">
        <f>IF('Rent Roll'!C5="","",'Rent Roll'!C5)</f>
        <v/>
      </c>
      <c r="C6" s="147"/>
      <c r="D6" s="24">
        <f>IF(E6&gt;0,(COUNTIF('Rent Roll'!$K$13:$K$524,E6)),0)</f>
        <v>0</v>
      </c>
      <c r="E6" s="511">
        <v>0.6</v>
      </c>
      <c r="F6" s="26">
        <f t="shared" ref="F6:F14" si="4">IF(E6="",0,IF(E6&lt;=0.5,C6,0))</f>
        <v>0</v>
      </c>
      <c r="G6" s="26">
        <f t="shared" si="0"/>
        <v>0</v>
      </c>
      <c r="H6" s="26">
        <f t="shared" si="1"/>
        <v>0</v>
      </c>
      <c r="I6" s="26">
        <f t="shared" si="2"/>
        <v>0</v>
      </c>
      <c r="J6" s="27">
        <f t="shared" ref="J6:J14" si="5">IF(E6&gt;0.5,C6*E6,0)</f>
        <v>0</v>
      </c>
      <c r="K6" s="27">
        <f t="shared" si="3"/>
        <v>0</v>
      </c>
      <c r="L6" s="153">
        <f t="shared" ref="L6:M14" si="6">+C6*$E6</f>
        <v>0</v>
      </c>
      <c r="M6" s="153">
        <f t="shared" si="6"/>
        <v>0</v>
      </c>
    </row>
    <row r="7" spans="1:15" ht="12.75" customHeight="1" x14ac:dyDescent="0.25">
      <c r="A7" s="699" t="s">
        <v>190</v>
      </c>
      <c r="B7" s="700"/>
      <c r="C7" s="45"/>
      <c r="D7" s="24">
        <f>IF(E7&gt;0,(COUNTIF('Rent Roll'!$K$13:$K$524,E7)),0)</f>
        <v>0</v>
      </c>
      <c r="E7" s="511">
        <v>0.7</v>
      </c>
      <c r="F7" s="26">
        <f t="shared" si="4"/>
        <v>0</v>
      </c>
      <c r="G7" s="26">
        <f t="shared" si="0"/>
        <v>0</v>
      </c>
      <c r="H7" s="26">
        <f t="shared" si="1"/>
        <v>0</v>
      </c>
      <c r="I7" s="26">
        <f>IF(E7&gt;0.5,D7,0)</f>
        <v>0</v>
      </c>
      <c r="J7" s="27">
        <f t="shared" si="5"/>
        <v>0</v>
      </c>
      <c r="K7" s="27">
        <f t="shared" si="3"/>
        <v>0</v>
      </c>
      <c r="L7" s="153">
        <f t="shared" si="6"/>
        <v>0</v>
      </c>
      <c r="M7" s="153">
        <f t="shared" si="6"/>
        <v>0</v>
      </c>
    </row>
    <row r="8" spans="1:15" ht="12.75" customHeight="1" x14ac:dyDescent="0.25">
      <c r="A8" s="701"/>
      <c r="B8" s="702"/>
      <c r="C8" s="45"/>
      <c r="D8" s="24">
        <f>IF(E8&gt;0,(COUNTIF('Rent Roll'!$K$13:$K$524,E8)),0)</f>
        <v>0</v>
      </c>
      <c r="E8" s="511">
        <v>0.8</v>
      </c>
      <c r="F8" s="26">
        <f t="shared" si="4"/>
        <v>0</v>
      </c>
      <c r="G8" s="26">
        <f t="shared" si="0"/>
        <v>0</v>
      </c>
      <c r="H8" s="26">
        <f t="shared" si="1"/>
        <v>0</v>
      </c>
      <c r="I8" s="26">
        <f t="shared" si="2"/>
        <v>0</v>
      </c>
      <c r="J8" s="27">
        <f t="shared" si="5"/>
        <v>0</v>
      </c>
      <c r="K8" s="27">
        <f t="shared" si="3"/>
        <v>0</v>
      </c>
      <c r="L8" s="153">
        <f t="shared" si="6"/>
        <v>0</v>
      </c>
      <c r="M8" s="153">
        <f t="shared" si="6"/>
        <v>0</v>
      </c>
    </row>
    <row r="9" spans="1:15" ht="12.75" customHeight="1" x14ac:dyDescent="0.25">
      <c r="A9" s="701"/>
      <c r="B9" s="702"/>
      <c r="C9" s="45"/>
      <c r="D9" s="24">
        <f>IF(E9&gt;0,(COUNTIF('Rent Roll'!$K$13:$K$524,E9)),0)</f>
        <v>0</v>
      </c>
      <c r="E9" s="52"/>
      <c r="F9" s="26">
        <f>IF(E9="",0,IF(E9&lt;=0.5,C9,0))</f>
        <v>0</v>
      </c>
      <c r="G9" s="26">
        <f>IF(E9="",0,IF(E9&lt;=0.5,D9,0))</f>
        <v>0</v>
      </c>
      <c r="H9" s="26">
        <f>IF(E9&gt;0.5,C9,0)</f>
        <v>0</v>
      </c>
      <c r="I9" s="26">
        <f>IF(E9&gt;0.5,D9,0)</f>
        <v>0</v>
      </c>
      <c r="J9" s="27">
        <f>IF(E9&gt;0.5,C9*E9,0)</f>
        <v>0</v>
      </c>
      <c r="K9" s="27">
        <f>IF(E9&gt;0.5,E9*D9,0)</f>
        <v>0</v>
      </c>
      <c r="L9" s="153">
        <f>+C9*$E9</f>
        <v>0</v>
      </c>
      <c r="M9" s="153">
        <f>+D9*$E9</f>
        <v>0</v>
      </c>
    </row>
    <row r="10" spans="1:15" ht="12.75" customHeight="1" x14ac:dyDescent="0.25">
      <c r="A10" s="701"/>
      <c r="B10" s="702"/>
      <c r="C10" s="45"/>
      <c r="D10" s="24">
        <f>IF(E10&gt;0,(COUNTIF('Rent Roll'!$K$13:$K$524,E10)),0)</f>
        <v>0</v>
      </c>
      <c r="E10" s="52"/>
      <c r="F10" s="26">
        <f>IF(E10="",0,IF(E10&lt;=0.5,C10,0))</f>
        <v>0</v>
      </c>
      <c r="G10" s="26">
        <f>IF(E10="",0,IF(E10&lt;=0.5,D10,0))</f>
        <v>0</v>
      </c>
      <c r="H10" s="26">
        <f>IF(E10&gt;0.5,C10,0)</f>
        <v>0</v>
      </c>
      <c r="I10" s="26">
        <f>IF(E10&gt;0.5,D10,0)</f>
        <v>0</v>
      </c>
      <c r="J10" s="27">
        <f>IF(E10&gt;0.5,C10*E10,0)</f>
        <v>0</v>
      </c>
      <c r="K10" s="27">
        <f>IF(E10&gt;0.5,E10*D10,0)</f>
        <v>0</v>
      </c>
      <c r="L10" s="153">
        <f>+C10*$E10</f>
        <v>0</v>
      </c>
      <c r="M10" s="153">
        <f>+D10*$E10</f>
        <v>0</v>
      </c>
    </row>
    <row r="11" spans="1:15" ht="12.75" customHeight="1" x14ac:dyDescent="0.25">
      <c r="A11" s="701"/>
      <c r="B11" s="702"/>
      <c r="C11" s="45"/>
      <c r="D11" s="24">
        <f>IF(E11&gt;0,(COUNTIF('Rent Roll'!$K$13:$K$524,E11)),0)</f>
        <v>0</v>
      </c>
      <c r="E11" s="52"/>
      <c r="F11" s="26">
        <f t="shared" si="4"/>
        <v>0</v>
      </c>
      <c r="G11" s="26">
        <f t="shared" si="0"/>
        <v>0</v>
      </c>
      <c r="H11" s="26">
        <f t="shared" si="1"/>
        <v>0</v>
      </c>
      <c r="I11" s="26">
        <f t="shared" si="2"/>
        <v>0</v>
      </c>
      <c r="J11" s="27">
        <f t="shared" si="5"/>
        <v>0</v>
      </c>
      <c r="K11" s="27">
        <f t="shared" si="3"/>
        <v>0</v>
      </c>
      <c r="L11" s="153">
        <f t="shared" si="6"/>
        <v>0</v>
      </c>
      <c r="M11" s="153">
        <f t="shared" si="6"/>
        <v>0</v>
      </c>
    </row>
    <row r="12" spans="1:15" ht="12.75" customHeight="1" x14ac:dyDescent="0.25">
      <c r="A12" s="701"/>
      <c r="B12" s="702"/>
      <c r="C12" s="45"/>
      <c r="D12" s="24">
        <f>IF(E12&gt;0,(COUNTIF('Rent Roll'!$K$13:$K$524,E12)),0)</f>
        <v>0</v>
      </c>
      <c r="E12" s="52"/>
      <c r="F12" s="26">
        <f t="shared" si="4"/>
        <v>0</v>
      </c>
      <c r="G12" s="26">
        <f t="shared" si="0"/>
        <v>0</v>
      </c>
      <c r="H12" s="26">
        <f t="shared" si="1"/>
        <v>0</v>
      </c>
      <c r="I12" s="26">
        <f t="shared" si="2"/>
        <v>0</v>
      </c>
      <c r="J12" s="27">
        <f t="shared" si="5"/>
        <v>0</v>
      </c>
      <c r="K12" s="27">
        <f t="shared" si="3"/>
        <v>0</v>
      </c>
      <c r="L12" s="153">
        <f t="shared" si="6"/>
        <v>0</v>
      </c>
      <c r="M12" s="153">
        <f t="shared" si="6"/>
        <v>0</v>
      </c>
    </row>
    <row r="13" spans="1:15" ht="12.75" customHeight="1" x14ac:dyDescent="0.25">
      <c r="A13" s="701"/>
      <c r="B13" s="702"/>
      <c r="C13" s="45"/>
      <c r="D13" s="24">
        <f>IF(E13&gt;0,(COUNTIF('Rent Roll'!$K$13:$K$524,E13)),0)</f>
        <v>0</v>
      </c>
      <c r="E13" s="52"/>
      <c r="F13" s="26">
        <f t="shared" si="4"/>
        <v>0</v>
      </c>
      <c r="G13" s="26">
        <f t="shared" si="0"/>
        <v>0</v>
      </c>
      <c r="H13" s="26">
        <f t="shared" si="1"/>
        <v>0</v>
      </c>
      <c r="I13" s="26">
        <f t="shared" si="2"/>
        <v>0</v>
      </c>
      <c r="J13" s="27">
        <f t="shared" si="5"/>
        <v>0</v>
      </c>
      <c r="K13" s="27">
        <f t="shared" si="3"/>
        <v>0</v>
      </c>
      <c r="L13" s="153">
        <f t="shared" si="6"/>
        <v>0</v>
      </c>
      <c r="M13" s="153">
        <f t="shared" si="6"/>
        <v>0</v>
      </c>
    </row>
    <row r="14" spans="1:15" ht="12.75" customHeight="1" x14ac:dyDescent="0.25">
      <c r="A14" s="703"/>
      <c r="B14" s="704"/>
      <c r="C14" s="45"/>
      <c r="D14" s="24">
        <f>IF(E14&gt;0,(COUNTIF('Rent Roll'!$K$13:$K$524,E14)),0)</f>
        <v>0</v>
      </c>
      <c r="E14" s="52"/>
      <c r="F14" s="26">
        <f t="shared" si="4"/>
        <v>0</v>
      </c>
      <c r="G14" s="26">
        <f t="shared" si="0"/>
        <v>0</v>
      </c>
      <c r="H14" s="26">
        <f t="shared" si="1"/>
        <v>0</v>
      </c>
      <c r="I14" s="26">
        <f t="shared" si="2"/>
        <v>0</v>
      </c>
      <c r="J14" s="27">
        <f t="shared" si="5"/>
        <v>0</v>
      </c>
      <c r="K14" s="27">
        <f t="shared" si="3"/>
        <v>0</v>
      </c>
      <c r="L14" s="153">
        <f t="shared" si="6"/>
        <v>0</v>
      </c>
      <c r="M14" s="153">
        <f t="shared" si="6"/>
        <v>0</v>
      </c>
    </row>
    <row r="15" spans="1:15" ht="12.75" customHeight="1" x14ac:dyDescent="0.25">
      <c r="A15" s="657" t="s">
        <v>430</v>
      </c>
      <c r="B15" s="657"/>
      <c r="C15" s="32">
        <f>SUM(C5:C14)</f>
        <v>0</v>
      </c>
      <c r="D15" s="32">
        <f>SUM(D5:D14)</f>
        <v>0</v>
      </c>
      <c r="E15" s="52"/>
      <c r="F15" s="158">
        <f t="shared" ref="F15:K15" si="7">SUM(F5:F14)</f>
        <v>0</v>
      </c>
      <c r="G15" s="158">
        <f t="shared" si="7"/>
        <v>0</v>
      </c>
      <c r="H15" s="158">
        <f t="shared" si="7"/>
        <v>0</v>
      </c>
      <c r="I15" s="158">
        <f t="shared" si="7"/>
        <v>0</v>
      </c>
      <c r="J15" s="158">
        <f t="shared" si="7"/>
        <v>0</v>
      </c>
      <c r="K15" s="32">
        <f t="shared" si="7"/>
        <v>0</v>
      </c>
      <c r="L15" s="165">
        <f>SUM(L5:L14)</f>
        <v>0</v>
      </c>
      <c r="M15" s="165">
        <f>SUM(M5:M14)</f>
        <v>0</v>
      </c>
    </row>
    <row r="16" spans="1:15" ht="12.75" customHeight="1" x14ac:dyDescent="0.25">
      <c r="A16" s="705" t="s">
        <v>431</v>
      </c>
      <c r="B16" s="657"/>
      <c r="C16" s="45"/>
      <c r="D16" s="45"/>
      <c r="E16" s="286"/>
      <c r="F16" s="286"/>
      <c r="G16" s="286"/>
      <c r="H16" s="286"/>
      <c r="I16" s="286"/>
      <c r="J16" s="286"/>
      <c r="K16" s="286"/>
      <c r="L16" s="286"/>
      <c r="M16" s="286"/>
      <c r="N16" s="10" t="s">
        <v>245</v>
      </c>
      <c r="O16" s="10">
        <f>COUNTIF('Rent Roll'!E13:E512,"Yes")</f>
        <v>0</v>
      </c>
    </row>
    <row r="17" spans="1:15" ht="12.75" customHeight="1" x14ac:dyDescent="0.25">
      <c r="A17" s="657" t="s">
        <v>47</v>
      </c>
      <c r="B17" s="657"/>
      <c r="C17" s="32">
        <f>+C15+C16</f>
        <v>0</v>
      </c>
      <c r="D17" s="32">
        <f>+D15+D16</f>
        <v>0</v>
      </c>
      <c r="E17" s="286"/>
      <c r="F17" s="286"/>
      <c r="G17" s="685" t="s">
        <v>413</v>
      </c>
      <c r="H17" s="685"/>
      <c r="I17" s="685"/>
      <c r="J17" s="286"/>
      <c r="K17" s="286"/>
      <c r="L17" s="286"/>
      <c r="M17" s="286"/>
      <c r="N17" s="10" t="s">
        <v>284</v>
      </c>
      <c r="O17" s="10">
        <f>COUNTIF('Rent Roll'!G13:G512,"Seniors")</f>
        <v>0</v>
      </c>
    </row>
    <row r="18" spans="1:15" ht="12.75" customHeight="1" x14ac:dyDescent="0.25">
      <c r="A18" s="657" t="s">
        <v>248</v>
      </c>
      <c r="B18" s="657"/>
      <c r="C18" s="706">
        <f>SUM(O16)</f>
        <v>0</v>
      </c>
      <c r="D18" s="706"/>
      <c r="E18" s="286"/>
      <c r="F18" s="286"/>
      <c r="G18" s="685" t="s">
        <v>411</v>
      </c>
      <c r="H18" s="685" t="s">
        <v>123</v>
      </c>
      <c r="I18" s="685" t="s">
        <v>412</v>
      </c>
      <c r="J18" s="286"/>
      <c r="K18" s="286"/>
      <c r="L18" s="286"/>
      <c r="M18" s="286"/>
      <c r="N18" s="10" t="s">
        <v>288</v>
      </c>
      <c r="O18" s="10">
        <f>COUNTIF('Rent Roll'!G13:G512,"Others")</f>
        <v>0</v>
      </c>
    </row>
    <row r="19" spans="1:15" ht="12.75" customHeight="1" x14ac:dyDescent="0.25">
      <c r="A19" s="613" t="s">
        <v>576</v>
      </c>
      <c r="B19" s="614"/>
      <c r="C19" s="706">
        <f>SUM(O19)</f>
        <v>0</v>
      </c>
      <c r="D19" s="706"/>
      <c r="E19" s="286"/>
      <c r="F19" s="286"/>
      <c r="G19" s="685"/>
      <c r="H19" s="685"/>
      <c r="I19" s="685"/>
      <c r="J19" s="286"/>
      <c r="K19" s="286"/>
      <c r="L19" s="286"/>
      <c r="M19" s="286"/>
      <c r="N19" s="10" t="s">
        <v>551</v>
      </c>
      <c r="O19" s="10">
        <f>COUNTIF('Rent Roll'!E13:E512,"Shelter")</f>
        <v>0</v>
      </c>
    </row>
    <row r="20" spans="1:15" ht="12.75" customHeight="1" x14ac:dyDescent="0.25">
      <c r="A20" s="657" t="s">
        <v>247</v>
      </c>
      <c r="B20" s="657"/>
      <c r="C20" s="706">
        <f>SUM(O17+O18)</f>
        <v>0</v>
      </c>
      <c r="D20" s="706"/>
      <c r="E20" s="286"/>
      <c r="F20" s="286"/>
      <c r="G20" s="685"/>
      <c r="H20" s="685"/>
      <c r="I20" s="685"/>
      <c r="J20" s="286"/>
      <c r="K20" s="286"/>
      <c r="L20" s="286"/>
      <c r="M20" s="286"/>
    </row>
    <row r="21" spans="1:15" ht="12.75" customHeight="1" x14ac:dyDescent="0.25">
      <c r="A21" s="613" t="s">
        <v>534</v>
      </c>
      <c r="B21" s="614"/>
      <c r="C21" s="721">
        <f>O17</f>
        <v>0</v>
      </c>
      <c r="D21" s="722"/>
      <c r="E21" s="286"/>
      <c r="F21" s="286"/>
      <c r="G21" s="685"/>
      <c r="H21" s="685"/>
      <c r="I21" s="685"/>
      <c r="J21" s="286"/>
      <c r="K21" s="286"/>
      <c r="L21" s="286"/>
      <c r="M21" s="286"/>
    </row>
    <row r="22" spans="1:15" ht="12.75" customHeight="1" x14ac:dyDescent="0.25">
      <c r="A22" s="613" t="s">
        <v>435</v>
      </c>
      <c r="B22" s="614"/>
      <c r="C22" s="707">
        <f>COUNTIF('Rent Roll'!H13:H512,"&gt;=3")</f>
        <v>0</v>
      </c>
      <c r="D22" s="708"/>
      <c r="E22" s="286"/>
      <c r="F22" s="286"/>
      <c r="G22" s="685"/>
      <c r="H22" s="685"/>
      <c r="I22" s="685"/>
      <c r="J22" s="286"/>
      <c r="K22" s="286"/>
      <c r="L22" s="286"/>
      <c r="M22" s="286"/>
    </row>
    <row r="23" spans="1:15" ht="12.75" customHeight="1" x14ac:dyDescent="0.25">
      <c r="A23" s="613" t="s">
        <v>436</v>
      </c>
      <c r="B23" s="614"/>
      <c r="C23" s="723" t="str">
        <f>IF(D17&gt;=1,(C22/D17),"")</f>
        <v/>
      </c>
      <c r="D23" s="724"/>
      <c r="E23" s="286"/>
      <c r="F23" s="286"/>
      <c r="G23" s="685"/>
      <c r="H23" s="685"/>
      <c r="I23" s="685"/>
      <c r="J23" s="286"/>
      <c r="K23" s="286"/>
      <c r="L23" s="286"/>
      <c r="M23" s="286"/>
    </row>
    <row r="24" spans="1:15" ht="12.75" customHeight="1" x14ac:dyDescent="0.25">
      <c r="A24" s="657" t="s">
        <v>52</v>
      </c>
      <c r="B24" s="657"/>
      <c r="C24" s="706">
        <f>COUNTIF('Rent Roll'!C13:C524,"=VACANT")</f>
        <v>0</v>
      </c>
      <c r="D24" s="706"/>
      <c r="E24" s="286"/>
      <c r="F24" s="286"/>
      <c r="G24" s="361">
        <f>SUMIF('Rent Roll'!$AH13:$AH512,0,'Rent Roll'!$AG13:$AG512)</f>
        <v>0</v>
      </c>
      <c r="H24" s="361">
        <v>0</v>
      </c>
      <c r="I24" s="360" t="str">
        <f>IF(G24&gt;0,(AVERAGEIF('Rent Roll'!AH13:AH512,0,'Rent Roll'!$AI$13:$AI$512)), "")</f>
        <v/>
      </c>
      <c r="J24" s="286"/>
      <c r="K24" s="286"/>
      <c r="L24" s="286"/>
      <c r="M24" s="286"/>
    </row>
    <row r="25" spans="1:15" ht="12.75" customHeight="1" x14ac:dyDescent="0.25">
      <c r="A25" s="657" t="s">
        <v>53</v>
      </c>
      <c r="B25" s="657"/>
      <c r="C25" s="719" t="str">
        <f>IF(D17=0,"",(D17-C24)/D17)</f>
        <v/>
      </c>
      <c r="D25" s="719"/>
      <c r="E25" s="286"/>
      <c r="F25" s="286"/>
      <c r="G25" s="361">
        <f>SUMIF('Rent Roll'!$AH$13:$AH$512,1,'Rent Roll'!$AG$13:$AG$512)</f>
        <v>0</v>
      </c>
      <c r="H25" s="361">
        <v>1</v>
      </c>
      <c r="I25" s="360" t="str">
        <f>IF(G25&gt;0,(AVERAGEIF('Rent Roll'!$AH$13:$AH$512,1,'Rent Roll'!$AI$13:$AI$512)),"")</f>
        <v/>
      </c>
      <c r="J25" s="286"/>
      <c r="K25" s="286"/>
      <c r="L25" s="286"/>
      <c r="M25" s="286"/>
    </row>
    <row r="26" spans="1:15" ht="12.75" customHeight="1" x14ac:dyDescent="0.25">
      <c r="A26" s="657" t="s">
        <v>62</v>
      </c>
      <c r="B26" s="657"/>
      <c r="C26" s="716">
        <f>COUNTIF('Rent Roll'!N13:N512,"=Fail")</f>
        <v>0</v>
      </c>
      <c r="D26" s="716"/>
      <c r="E26" s="286"/>
      <c r="F26" s="286"/>
      <c r="G26" s="361">
        <f>SUMIF('Rent Roll'!$AH$13:$AH$512,2,'Rent Roll'!$AG$13:$AG$512)</f>
        <v>0</v>
      </c>
      <c r="H26" s="361">
        <v>2</v>
      </c>
      <c r="I26" s="360" t="str">
        <f>IF(G26&gt;0,(AVERAGEIF('Rent Roll'!$AH$13:$AH$512,2,'Rent Roll'!$AI$13:$AI$512)), "")</f>
        <v/>
      </c>
      <c r="J26" s="286"/>
      <c r="K26" s="286"/>
      <c r="L26" s="286"/>
      <c r="M26" s="286"/>
    </row>
    <row r="27" spans="1:15" ht="12.75" customHeight="1" x14ac:dyDescent="0.25">
      <c r="A27" s="657" t="s">
        <v>195</v>
      </c>
      <c r="B27" s="657"/>
      <c r="C27" s="716">
        <f>COUNTIF('Rent Roll'!T13:T512,"=Fail")</f>
        <v>0</v>
      </c>
      <c r="D27" s="716"/>
      <c r="E27" s="286"/>
      <c r="F27" s="286"/>
      <c r="G27" s="361">
        <f>SUMIF('Rent Roll'!$AH$13:$AH$512,3,'Rent Roll'!$AG$13:$AG$512)</f>
        <v>0</v>
      </c>
      <c r="H27" s="361">
        <v>3</v>
      </c>
      <c r="I27" s="360" t="str">
        <f>IF(G27&gt;0,AVERAGEIF('Rent Roll'!$AH$13:$AH$512,3,'Rent Roll'!$AI$13:$AI$512),"")</f>
        <v/>
      </c>
      <c r="J27" s="286"/>
      <c r="K27" s="286"/>
      <c r="L27" s="286"/>
      <c r="M27" s="286"/>
    </row>
    <row r="28" spans="1:15" ht="12.75" customHeight="1" x14ac:dyDescent="0.25">
      <c r="A28" s="657" t="s">
        <v>63</v>
      </c>
      <c r="B28" s="657"/>
      <c r="C28" s="716">
        <f>COUNTIF('Rent Roll'!U13:U512,"=Fail")</f>
        <v>0</v>
      </c>
      <c r="D28" s="716"/>
      <c r="E28" s="286"/>
      <c r="F28" s="286"/>
      <c r="G28" s="361">
        <f>SUMIF('Rent Roll'!$AH$13:$AH$512,4,'Rent Roll'!$AG$13:$AG$512)</f>
        <v>0</v>
      </c>
      <c r="H28" s="361">
        <v>4</v>
      </c>
      <c r="I28" s="360" t="str">
        <f>IF(G28&gt;0,AVERAGEIF('Rent Roll'!$AH$13:$AH$512,4,'Rent Roll'!$AI$13:$AI$512),"")</f>
        <v/>
      </c>
      <c r="J28" s="286"/>
      <c r="K28" s="286"/>
      <c r="L28" s="286"/>
      <c r="M28" s="286"/>
    </row>
    <row r="29" spans="1:15" ht="14.25" customHeight="1" x14ac:dyDescent="0.25">
      <c r="A29" s="720" t="s">
        <v>56</v>
      </c>
      <c r="B29" s="720"/>
      <c r="C29" s="717">
        <f>SUM('Rent Roll'!P13:P524)*12</f>
        <v>0</v>
      </c>
      <c r="D29" s="718"/>
      <c r="E29" s="286"/>
      <c r="F29" s="286"/>
      <c r="G29" s="361">
        <f>SUMIF('Rent Roll'!$AH$13:$AH$512,5,'Rent Roll'!$AG$13:$AG$512)</f>
        <v>0</v>
      </c>
      <c r="H29" s="361">
        <v>5</v>
      </c>
      <c r="I29" s="360" t="str">
        <f>IF(G29&gt;0,AVERAGEIF('Rent Roll'!$AH$13:$AH$512,5,'Rent Roll'!$AI$13:$AI$512),"")</f>
        <v/>
      </c>
      <c r="J29" s="286"/>
      <c r="K29" s="286"/>
      <c r="L29" s="286"/>
      <c r="M29" s="286"/>
    </row>
    <row r="30" spans="1:15" ht="25.5" customHeight="1" x14ac:dyDescent="0.25">
      <c r="A30" s="715"/>
      <c r="B30" s="715"/>
      <c r="C30" s="715"/>
      <c r="D30" s="715"/>
      <c r="E30" s="286"/>
      <c r="F30" s="362" t="s">
        <v>414</v>
      </c>
      <c r="G30" s="363">
        <f>SUM(G24:G29)</f>
        <v>0</v>
      </c>
      <c r="H30" s="364"/>
      <c r="I30" s="364"/>
      <c r="J30" s="286"/>
      <c r="K30" s="286"/>
      <c r="L30" s="286"/>
      <c r="M30" s="286"/>
    </row>
    <row r="31" spans="1:15" ht="12.75" customHeight="1" x14ac:dyDescent="0.25">
      <c r="A31" s="657" t="s">
        <v>71</v>
      </c>
      <c r="B31" s="657"/>
      <c r="C31" s="119" t="s">
        <v>41</v>
      </c>
      <c r="D31" s="119" t="s">
        <v>46</v>
      </c>
      <c r="E31" s="286"/>
      <c r="F31" s="286"/>
      <c r="J31" s="286"/>
      <c r="K31" s="286"/>
      <c r="L31" s="286"/>
      <c r="M31" s="286"/>
    </row>
    <row r="32" spans="1:15" ht="12.75" customHeight="1" x14ac:dyDescent="0.25">
      <c r="A32" s="709" t="s">
        <v>34</v>
      </c>
      <c r="B32" s="709"/>
      <c r="C32" s="28">
        <f>IF(C15&gt;0,+F15/C17*100,0)</f>
        <v>0</v>
      </c>
      <c r="D32" s="28">
        <f>IF(D15&gt;0,+G15/D17*100,0)</f>
        <v>0</v>
      </c>
      <c r="E32" s="286"/>
      <c r="F32" s="286"/>
      <c r="J32" s="286"/>
      <c r="K32" s="286"/>
      <c r="L32" s="286"/>
      <c r="M32" s="286"/>
    </row>
    <row r="33" spans="1:13" ht="12.75" customHeight="1" x14ac:dyDescent="0.25">
      <c r="A33" s="709" t="s">
        <v>36</v>
      </c>
      <c r="B33" s="709"/>
      <c r="C33" s="28">
        <f>IF(C32&lt;20,0,IF(C15&gt;0,+C32-20,0))</f>
        <v>0</v>
      </c>
      <c r="D33" s="28">
        <f>IF(D32&lt;20,0,IF(D15&gt;0,+D32-20,0))</f>
        <v>0</v>
      </c>
      <c r="E33" s="286"/>
      <c r="F33" s="286"/>
      <c r="J33" s="286"/>
      <c r="K33" s="286"/>
      <c r="L33" s="286"/>
      <c r="M33" s="286"/>
    </row>
    <row r="34" spans="1:13" ht="12.75" customHeight="1" x14ac:dyDescent="0.25">
      <c r="A34" s="657" t="s">
        <v>65</v>
      </c>
      <c r="B34" s="657"/>
      <c r="C34" s="164">
        <f>IF(C33*0.5&gt;=20,20,C33*0.5)</f>
        <v>0</v>
      </c>
      <c r="D34" s="164">
        <f>IF(D33*0.5&gt;=20,20,D33*0.5)</f>
        <v>0</v>
      </c>
      <c r="E34" s="286"/>
      <c r="F34" s="286"/>
      <c r="J34" s="286"/>
      <c r="K34" s="286"/>
      <c r="L34" s="286"/>
      <c r="M34" s="286"/>
    </row>
    <row r="35" spans="1:13" ht="24.75" customHeight="1" x14ac:dyDescent="0.25">
      <c r="A35" s="711"/>
      <c r="B35" s="711"/>
      <c r="C35" s="711"/>
      <c r="D35" s="711"/>
      <c r="E35" s="286"/>
      <c r="F35" s="286"/>
      <c r="J35" s="286"/>
      <c r="K35" s="286"/>
      <c r="L35" s="286"/>
      <c r="M35" s="286"/>
    </row>
    <row r="36" spans="1:13" ht="12.75" customHeight="1" x14ac:dyDescent="0.25">
      <c r="A36" s="657" t="s">
        <v>72</v>
      </c>
      <c r="B36" s="657"/>
      <c r="C36" s="119" t="s">
        <v>41</v>
      </c>
      <c r="D36" s="119" t="s">
        <v>46</v>
      </c>
      <c r="E36" s="286"/>
      <c r="F36" s="286"/>
      <c r="G36" s="286"/>
      <c r="H36" s="286"/>
      <c r="I36" s="286"/>
      <c r="J36" s="286"/>
      <c r="K36" s="286"/>
      <c r="L36" s="286"/>
      <c r="M36" s="286"/>
    </row>
    <row r="37" spans="1:13" ht="12.75" customHeight="1" x14ac:dyDescent="0.25">
      <c r="A37" s="709" t="s">
        <v>64</v>
      </c>
      <c r="B37" s="709"/>
      <c r="C37" s="151">
        <f>IF(C32&lt;20,0,IF(C15&gt;0,20-C34,"na"))</f>
        <v>0</v>
      </c>
      <c r="D37" s="151">
        <f>IF(D32&lt;20,0,IF(D15&gt;0,20-D34,"na"))</f>
        <v>0</v>
      </c>
      <c r="E37" s="286"/>
      <c r="F37" s="286"/>
      <c r="G37" s="286"/>
      <c r="H37" s="286"/>
      <c r="I37" s="286"/>
      <c r="J37" s="286"/>
      <c r="K37" s="286"/>
      <c r="L37" s="286"/>
      <c r="M37" s="286"/>
    </row>
    <row r="38" spans="1:13" ht="12.75" customHeight="1" x14ac:dyDescent="0.25">
      <c r="A38" s="709" t="s">
        <v>37</v>
      </c>
      <c r="B38" s="709"/>
      <c r="C38" s="151">
        <f>IF(C37&gt;0,J15/H15*100,0)</f>
        <v>0</v>
      </c>
      <c r="D38" s="151">
        <f>IF(D37&gt;0,K15/I15*100,0)</f>
        <v>0</v>
      </c>
      <c r="E38" s="286"/>
      <c r="F38" s="286"/>
      <c r="G38" s="286"/>
      <c r="H38" s="286"/>
      <c r="I38" s="286"/>
      <c r="J38" s="286"/>
      <c r="K38" s="286"/>
      <c r="L38" s="286"/>
      <c r="M38" s="286"/>
    </row>
    <row r="39" spans="1:13" ht="12.75" customHeight="1" x14ac:dyDescent="0.25">
      <c r="A39" s="709" t="s">
        <v>38</v>
      </c>
      <c r="B39" s="709"/>
      <c r="C39" s="151">
        <f>+C37/30</f>
        <v>0</v>
      </c>
      <c r="D39" s="151">
        <f>+D37/30</f>
        <v>0</v>
      </c>
      <c r="E39" s="286"/>
      <c r="F39" s="286"/>
      <c r="G39" s="286"/>
      <c r="H39" s="286"/>
      <c r="I39" s="286"/>
      <c r="J39" s="286"/>
      <c r="K39" s="286"/>
      <c r="L39" s="286"/>
      <c r="M39" s="286"/>
    </row>
    <row r="40" spans="1:13" ht="12.75" customHeight="1" x14ac:dyDescent="0.25">
      <c r="A40" s="709" t="s">
        <v>39</v>
      </c>
      <c r="B40" s="709"/>
      <c r="C40" s="151">
        <f>80-C38</f>
        <v>80</v>
      </c>
      <c r="D40" s="151">
        <f>80-D38</f>
        <v>80</v>
      </c>
      <c r="E40" s="286"/>
      <c r="F40" s="286"/>
      <c r="G40" s="286"/>
      <c r="H40" s="286"/>
      <c r="I40" s="286"/>
      <c r="J40" s="286"/>
      <c r="K40" s="286"/>
      <c r="L40" s="286"/>
      <c r="M40" s="286"/>
    </row>
    <row r="41" spans="1:13" ht="12.75" customHeight="1" x14ac:dyDescent="0.25">
      <c r="A41" s="709" t="s">
        <v>126</v>
      </c>
      <c r="B41" s="709"/>
      <c r="C41" s="151">
        <f>+C40*C39</f>
        <v>0</v>
      </c>
      <c r="D41" s="151">
        <f>+D40*D39</f>
        <v>0</v>
      </c>
      <c r="E41" s="286"/>
      <c r="F41" s="286"/>
      <c r="G41" s="286"/>
      <c r="H41" s="286"/>
      <c r="I41" s="286"/>
      <c r="J41" s="286"/>
      <c r="K41" s="286"/>
      <c r="L41" s="286"/>
      <c r="M41" s="286"/>
    </row>
    <row r="42" spans="1:13" ht="12.75" customHeight="1" x14ac:dyDescent="0.25">
      <c r="A42" s="657" t="s">
        <v>66</v>
      </c>
      <c r="B42" s="657"/>
      <c r="C42" s="152">
        <f>+C41+C34</f>
        <v>0</v>
      </c>
      <c r="D42" s="152">
        <f>+D41+D34</f>
        <v>0</v>
      </c>
      <c r="E42" s="286"/>
      <c r="F42" s="286"/>
      <c r="G42" s="286"/>
      <c r="H42" s="286"/>
      <c r="I42" s="286"/>
      <c r="J42" s="286"/>
      <c r="K42" s="286"/>
      <c r="L42" s="286"/>
      <c r="M42" s="286"/>
    </row>
    <row r="43" spans="1:13" ht="25.5" customHeight="1" x14ac:dyDescent="0.25">
      <c r="A43" s="712"/>
      <c r="B43" s="712"/>
      <c r="C43" s="712"/>
      <c r="D43" s="712"/>
      <c r="E43" s="286"/>
      <c r="F43" s="286"/>
      <c r="G43" s="286"/>
      <c r="H43" s="286"/>
      <c r="I43" s="286"/>
      <c r="J43" s="286"/>
      <c r="K43" s="286"/>
      <c r="L43" s="286"/>
      <c r="M43" s="286"/>
    </row>
    <row r="44" spans="1:13" ht="14.5" customHeight="1" x14ac:dyDescent="0.25">
      <c r="A44" s="713"/>
      <c r="B44" s="714"/>
      <c r="C44" s="213" t="s">
        <v>41</v>
      </c>
      <c r="D44" s="214" t="s">
        <v>46</v>
      </c>
      <c r="E44" s="286"/>
      <c r="F44" s="286"/>
      <c r="G44" s="286"/>
      <c r="H44" s="286"/>
      <c r="I44" s="286"/>
      <c r="J44" s="286"/>
      <c r="K44" s="286"/>
      <c r="L44" s="286"/>
      <c r="M44" s="286"/>
    </row>
    <row r="45" spans="1:13" ht="15.65" customHeight="1" x14ac:dyDescent="0.25">
      <c r="A45" s="710" t="s">
        <v>68</v>
      </c>
      <c r="B45" s="710"/>
      <c r="C45" s="215" t="str">
        <f>IF(L15=0,"",+L15/C15)</f>
        <v/>
      </c>
      <c r="D45" s="215" t="str">
        <f>IF(M15=0,"",M15/D15)</f>
        <v/>
      </c>
      <c r="E45" s="286"/>
      <c r="F45" s="286"/>
      <c r="G45" s="286"/>
      <c r="H45" s="286"/>
      <c r="I45" s="286"/>
      <c r="J45" s="286"/>
      <c r="K45" s="286"/>
      <c r="L45" s="286"/>
      <c r="M45" s="286"/>
    </row>
    <row r="46" spans="1:13" x14ac:dyDescent="0.25">
      <c r="A46" s="710" t="s">
        <v>67</v>
      </c>
      <c r="B46" s="710"/>
      <c r="C46" s="216">
        <f>+C15</f>
        <v>0</v>
      </c>
      <c r="D46" s="216">
        <f>+D15</f>
        <v>0</v>
      </c>
    </row>
  </sheetData>
  <sheetProtection algorithmName="SHA-512" hashValue="v4d/x1sWYmONuysSA9tMTbd5sCYefN7GeGlLNtLcdjc46UmN3+ueXQy/H95XrCS+5v2ZdlTUsgxljKe2/mDyDA==" saltValue="TZn63rAvycRVjPs7twWQLg==" spinCount="100000" sheet="1" objects="1" scenarios="1" formatCells="0" formatColumns="0" formatRows="0"/>
  <mergeCells count="51">
    <mergeCell ref="C19:D19"/>
    <mergeCell ref="A21:B21"/>
    <mergeCell ref="C21:D21"/>
    <mergeCell ref="C23:D23"/>
    <mergeCell ref="A22:B22"/>
    <mergeCell ref="A23:B23"/>
    <mergeCell ref="A25:B25"/>
    <mergeCell ref="C24:D24"/>
    <mergeCell ref="C25:D25"/>
    <mergeCell ref="C26:D26"/>
    <mergeCell ref="A29:B29"/>
    <mergeCell ref="C28:D28"/>
    <mergeCell ref="A28:B28"/>
    <mergeCell ref="A24:B24"/>
    <mergeCell ref="A30:D30"/>
    <mergeCell ref="A26:B26"/>
    <mergeCell ref="A27:B27"/>
    <mergeCell ref="C27:D27"/>
    <mergeCell ref="C29:D29"/>
    <mergeCell ref="A32:B32"/>
    <mergeCell ref="A45:B45"/>
    <mergeCell ref="A46:B46"/>
    <mergeCell ref="A31:B31"/>
    <mergeCell ref="A33:B33"/>
    <mergeCell ref="A34:B34"/>
    <mergeCell ref="A36:B36"/>
    <mergeCell ref="A37:B37"/>
    <mergeCell ref="A38:B38"/>
    <mergeCell ref="A35:D35"/>
    <mergeCell ref="A43:D43"/>
    <mergeCell ref="A44:B44"/>
    <mergeCell ref="A39:B39"/>
    <mergeCell ref="A40:B40"/>
    <mergeCell ref="A41:B41"/>
    <mergeCell ref="A42:B42"/>
    <mergeCell ref="A1:M1"/>
    <mergeCell ref="A2:M2"/>
    <mergeCell ref="A7:B14"/>
    <mergeCell ref="G17:I17"/>
    <mergeCell ref="G18:G23"/>
    <mergeCell ref="H18:H23"/>
    <mergeCell ref="I18:I23"/>
    <mergeCell ref="A15:B15"/>
    <mergeCell ref="A16:B16"/>
    <mergeCell ref="A17:B17"/>
    <mergeCell ref="A18:B18"/>
    <mergeCell ref="A20:B20"/>
    <mergeCell ref="C18:D18"/>
    <mergeCell ref="C20:D20"/>
    <mergeCell ref="C22:D22"/>
    <mergeCell ref="A19:B19"/>
  </mergeCells>
  <phoneticPr fontId="32" type="noConversion"/>
  <dataValidations count="1">
    <dataValidation type="list" allowBlank="1" showInputMessage="1" showErrorMessage="1" sqref="C4" xr:uid="{2C2B05A8-8760-4000-95C0-8A64E6363C5B}">
      <formula1>"At Application, At Disbursement, At Modification"</formula1>
    </dataValidation>
  </dataValidations>
  <printOptions horizontalCentered="1"/>
  <pageMargins left="0.25" right="0.25" top="0.25" bottom="0.25" header="0.25" footer="0.25"/>
  <pageSetup scale="64" orientation="landscape" horizontalDpi="1200" r:id="rId1"/>
  <headerFooter alignWithMargins="0">
    <oddFooter>&amp;L&amp;1#&amp;"Calibri"&amp;9&amp;K0000FFFHLBank San Francisco | Confidential</oddFooter>
  </headerFooter>
  <drawing r:id="rId2"/>
  <legacyDrawing r:id="rId3"/>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3"/>
  <dimension ref="A1:XFC651"/>
  <sheetViews>
    <sheetView showGridLines="0" zoomScaleNormal="100" zoomScaleSheetLayoutView="100" workbookViewId="0">
      <selection activeCell="D94" sqref="D94"/>
    </sheetView>
  </sheetViews>
  <sheetFormatPr defaultColWidth="0" defaultRowHeight="11.5" zeroHeight="1" x14ac:dyDescent="0.25"/>
  <cols>
    <col min="1" max="1" width="18.54296875" style="62" customWidth="1"/>
    <col min="2" max="2" width="31.1796875" style="62" customWidth="1"/>
    <col min="3" max="3" width="16.1796875" style="62" customWidth="1"/>
    <col min="4" max="4" width="16.453125" style="62" customWidth="1"/>
    <col min="5" max="5" width="16.1796875" style="62" customWidth="1"/>
    <col min="6" max="6" width="18.54296875" style="62" bestFit="1" customWidth="1"/>
    <col min="7" max="10" width="20.81640625" style="62" customWidth="1"/>
    <col min="11" max="11" width="3.453125" style="62" customWidth="1"/>
    <col min="12" max="12" width="6.1796875" style="62" hidden="1"/>
    <col min="13" max="16" width="8.81640625" style="62" hidden="1"/>
    <col min="17" max="16380" width="3.81640625" style="62" hidden="1"/>
    <col min="16381" max="16381" width="1.453125" style="62" hidden="1"/>
    <col min="16382" max="16382" width="1.81640625" style="62" hidden="1"/>
    <col min="16383" max="16383" width="3.1796875" style="62" hidden="1"/>
    <col min="16384" max="16384" width="3.81640625" style="62" hidden="1"/>
  </cols>
  <sheetData>
    <row r="1" spans="1:13" s="191" customFormat="1" ht="24" customHeight="1" x14ac:dyDescent="0.4">
      <c r="A1" s="608" t="s">
        <v>591</v>
      </c>
      <c r="B1" s="608"/>
      <c r="C1" s="608"/>
      <c r="D1" s="608"/>
      <c r="E1" s="608"/>
      <c r="F1" s="608"/>
      <c r="G1" s="608"/>
      <c r="H1" s="608"/>
      <c r="I1" s="608"/>
      <c r="J1" s="608"/>
    </row>
    <row r="2" spans="1:13" ht="15.75" customHeight="1" x14ac:dyDescent="0.25">
      <c r="A2" s="609" t="str">
        <f>'Rent Roll'!A2</f>
        <v>Version 1.4 Updated 9/1/26</v>
      </c>
      <c r="B2" s="609"/>
      <c r="C2" s="609"/>
      <c r="D2" s="609"/>
      <c r="E2" s="609"/>
      <c r="F2" s="609"/>
      <c r="G2" s="609"/>
      <c r="H2" s="609"/>
      <c r="I2" s="609"/>
      <c r="J2" s="609"/>
      <c r="M2" s="62" t="s">
        <v>192</v>
      </c>
    </row>
    <row r="3" spans="1:13" ht="9" customHeight="1" x14ac:dyDescent="0.25">
      <c r="A3" s="314"/>
      <c r="B3" s="314"/>
      <c r="C3" s="314"/>
      <c r="D3" s="314"/>
      <c r="E3" s="314"/>
      <c r="F3" s="314"/>
      <c r="G3" s="314"/>
      <c r="H3" s="314"/>
      <c r="I3" s="314"/>
      <c r="J3" s="314"/>
      <c r="M3" s="62" t="s">
        <v>163</v>
      </c>
    </row>
    <row r="4" spans="1:13" ht="18" customHeight="1" x14ac:dyDescent="0.25">
      <c r="A4" s="313"/>
      <c r="B4" s="313"/>
      <c r="C4" s="313"/>
      <c r="D4" s="313"/>
      <c r="E4" s="314"/>
      <c r="F4" s="314"/>
      <c r="G4" s="313"/>
      <c r="H4" s="313"/>
      <c r="I4" s="313"/>
      <c r="J4" s="313"/>
    </row>
    <row r="5" spans="1:13" ht="12.75" customHeight="1" x14ac:dyDescent="0.25">
      <c r="A5" s="66" t="s">
        <v>127</v>
      </c>
      <c r="B5" s="112" t="str">
        <f>IF('Rent Roll'!C4="","",'Rent Roll'!C4)</f>
        <v/>
      </c>
      <c r="C5" s="58" t="s">
        <v>131</v>
      </c>
      <c r="D5" s="39" t="str">
        <f>IF('Rent Roll'!I4="","",'Rent Roll'!I4)</f>
        <v/>
      </c>
      <c r="E5" s="295" t="s">
        <v>91</v>
      </c>
      <c r="F5" s="296" t="str">
        <f>IF('Rent Roll'!M4="","",'Rent Roll'!M4)</f>
        <v/>
      </c>
      <c r="G5" s="120" t="s">
        <v>281</v>
      </c>
      <c r="H5" s="294"/>
      <c r="I5" s="134" t="s">
        <v>194</v>
      </c>
      <c r="J5" s="137"/>
    </row>
    <row r="6" spans="1:13" ht="36.75" customHeight="1" x14ac:dyDescent="0.25">
      <c r="A6" s="731" t="s">
        <v>191</v>
      </c>
      <c r="B6" s="732" t="str">
        <f>IF('Rent Roll'!C5="","",'Rent Roll'!C5)</f>
        <v/>
      </c>
      <c r="C6" s="734" t="s">
        <v>41</v>
      </c>
      <c r="D6" s="736" t="s">
        <v>271</v>
      </c>
      <c r="E6" s="738" t="s">
        <v>116</v>
      </c>
      <c r="F6" s="740"/>
      <c r="G6" s="738" t="s">
        <v>645</v>
      </c>
      <c r="H6" s="739"/>
      <c r="I6" s="739"/>
      <c r="J6" s="740"/>
    </row>
    <row r="7" spans="1:13" ht="13.5" customHeight="1" x14ac:dyDescent="0.25">
      <c r="A7" s="731"/>
      <c r="B7" s="733"/>
      <c r="C7" s="735"/>
      <c r="D7" s="737"/>
      <c r="E7" s="297" t="s">
        <v>74</v>
      </c>
      <c r="F7" s="298" t="s">
        <v>73</v>
      </c>
      <c r="G7" s="741"/>
      <c r="H7" s="742"/>
      <c r="I7" s="742"/>
      <c r="J7" s="743"/>
    </row>
    <row r="8" spans="1:13" ht="12.75" customHeight="1" x14ac:dyDescent="0.25">
      <c r="A8" s="744" t="s">
        <v>555</v>
      </c>
      <c r="B8" s="745"/>
      <c r="C8" s="311"/>
      <c r="D8" s="312"/>
      <c r="E8" s="300" t="s">
        <v>282</v>
      </c>
      <c r="F8" s="299" t="str">
        <f>IF(AND($C8="",$D8=""),"",((D8-C8)/C8))</f>
        <v/>
      </c>
      <c r="G8" s="746"/>
      <c r="H8" s="747"/>
      <c r="I8" s="747"/>
      <c r="J8" s="748"/>
    </row>
    <row r="9" spans="1:13" ht="12.75" customHeight="1" x14ac:dyDescent="0.25">
      <c r="A9" s="774" t="s">
        <v>233</v>
      </c>
      <c r="B9" s="775"/>
      <c r="C9" s="225"/>
      <c r="D9" s="225"/>
      <c r="E9" s="142"/>
      <c r="F9" s="142"/>
      <c r="G9" s="749"/>
      <c r="H9" s="750"/>
      <c r="I9" s="750"/>
      <c r="J9" s="751"/>
    </row>
    <row r="10" spans="1:13" x14ac:dyDescent="0.25">
      <c r="A10" s="758" t="s">
        <v>119</v>
      </c>
      <c r="B10" s="758"/>
      <c r="C10" s="303"/>
      <c r="D10" s="303"/>
      <c r="E10" s="43" t="str">
        <f>IF(AND($C10=0,$D10=0),"",$D10-$C10)</f>
        <v/>
      </c>
      <c r="F10" s="91" t="str">
        <f>IF(AND($C10="",$D10=""),"",IF(AND($C10=0,$D10&gt;0),10,IF(AND($D10=0,$C10&gt;0),-1,IF(AND($C10=0,$D10=0),"",$E10/$C10))))</f>
        <v/>
      </c>
      <c r="G10" s="725"/>
      <c r="H10" s="726"/>
      <c r="I10" s="726"/>
      <c r="J10" s="727"/>
      <c r="M10" s="62" t="s">
        <v>278</v>
      </c>
    </row>
    <row r="11" spans="1:13" x14ac:dyDescent="0.25">
      <c r="A11" s="772" t="s">
        <v>326</v>
      </c>
      <c r="B11" s="773"/>
      <c r="C11" s="303"/>
      <c r="D11" s="303"/>
      <c r="E11" s="43" t="str">
        <f>IF(AND($C11=0,$D11=0),"",$D11-$C11)</f>
        <v/>
      </c>
      <c r="F11" s="91" t="str">
        <f>IF(AND($C11="",$D11=""),"",IF(AND($C11=0,$D11&gt;0),10,IF(AND($D11=0,$C11&gt;0),-1,IF(AND($C11=0,$D11=0),"",$E11/$C11))))</f>
        <v/>
      </c>
      <c r="G11" s="725"/>
      <c r="H11" s="726"/>
      <c r="I11" s="726"/>
      <c r="J11" s="727"/>
      <c r="M11" s="62" t="s">
        <v>279</v>
      </c>
    </row>
    <row r="12" spans="1:13" x14ac:dyDescent="0.25">
      <c r="A12" s="772" t="s">
        <v>76</v>
      </c>
      <c r="B12" s="773"/>
      <c r="C12" s="303"/>
      <c r="D12" s="303"/>
      <c r="E12" s="43" t="str">
        <f>IF(AND($C12=0,$D12=0),"",$D12-$C12)</f>
        <v/>
      </c>
      <c r="F12" s="91" t="str">
        <f>IF(AND($C12="",$D12=""),"",IF(AND($C12=0,$D12&gt;0),10,IF(AND($D12=0,$C12&gt;0),-1,IF(AND($C12=0,$D12=0),"",$E12/$C12))))</f>
        <v/>
      </c>
      <c r="G12" s="725"/>
      <c r="H12" s="726"/>
      <c r="I12" s="726"/>
      <c r="J12" s="727"/>
      <c r="M12" s="62" t="s">
        <v>280</v>
      </c>
    </row>
    <row r="13" spans="1:13" x14ac:dyDescent="0.25">
      <c r="A13" s="758" t="s">
        <v>307</v>
      </c>
      <c r="B13" s="758"/>
      <c r="C13" s="303"/>
      <c r="D13" s="303"/>
      <c r="E13" s="43" t="str">
        <f>IF(AND($C13=0,$D13=0),"",$D13-$C13)</f>
        <v/>
      </c>
      <c r="F13" s="91" t="str">
        <f>IF(AND($C13="",$D13=""),"",IF(AND($C13=0,$D13&gt;0),10,IF(AND($D13=0,$C13&gt;0),-1,IF(AND($C13=0,$D13=0),"",$E13/$C13))))</f>
        <v/>
      </c>
      <c r="G13" s="725"/>
      <c r="H13" s="726"/>
      <c r="I13" s="726"/>
      <c r="J13" s="727"/>
      <c r="M13" s="62" t="s">
        <v>332</v>
      </c>
    </row>
    <row r="14" spans="1:13" ht="12.75" customHeight="1" x14ac:dyDescent="0.25">
      <c r="A14" s="765" t="s">
        <v>255</v>
      </c>
      <c r="B14" s="766"/>
      <c r="C14" s="229">
        <f>SUM(C10:C13)</f>
        <v>0</v>
      </c>
      <c r="D14" s="229">
        <f>SUM(D10:D13)</f>
        <v>0</v>
      </c>
      <c r="E14" s="282" t="str">
        <f>IF(AND($C14=0,$D14=0),"",$D14-$C14)</f>
        <v/>
      </c>
      <c r="F14" s="92" t="str">
        <f>IF(AND($C14="",$D14=""),"",IF(AND($C14=0,$D14&gt;0),10,IF(AND($D14=0,$C14&gt;0),-1,IF(AND($C14=0,$D14=0),"",$E14/$C14))))</f>
        <v/>
      </c>
      <c r="G14" s="725"/>
      <c r="H14" s="726"/>
      <c r="I14" s="726"/>
      <c r="J14" s="727"/>
    </row>
    <row r="15" spans="1:13" x14ac:dyDescent="0.25">
      <c r="A15" s="758" t="s">
        <v>256</v>
      </c>
      <c r="B15" s="758"/>
      <c r="C15" s="303"/>
      <c r="D15" s="303"/>
      <c r="E15" s="43" t="str">
        <f t="shared" ref="E15:E28" si="0">IF(AND($C15=0,$D15=0),"",$D15-$C15)</f>
        <v/>
      </c>
      <c r="F15" s="91" t="str">
        <f t="shared" ref="F15:F28" si="1">IF(AND($C15="",$D15=""),"",IF(AND($C15=0,$D15&gt;0),10,IF(AND($D15=0,$C15&gt;0),-1,IF(AND($C15=0,$D15=0),"",$E15/$C15))))</f>
        <v/>
      </c>
      <c r="G15" s="725"/>
      <c r="H15" s="726"/>
      <c r="I15" s="726"/>
      <c r="J15" s="727"/>
      <c r="M15" s="62" t="s">
        <v>271</v>
      </c>
    </row>
    <row r="16" spans="1:13" x14ac:dyDescent="0.25">
      <c r="A16" s="758" t="s">
        <v>196</v>
      </c>
      <c r="B16" s="758"/>
      <c r="C16" s="303"/>
      <c r="D16" s="303"/>
      <c r="E16" s="43" t="str">
        <f t="shared" si="0"/>
        <v/>
      </c>
      <c r="F16" s="91" t="str">
        <f t="shared" si="1"/>
        <v/>
      </c>
      <c r="G16" s="725"/>
      <c r="H16" s="726"/>
      <c r="I16" s="726"/>
      <c r="J16" s="727"/>
      <c r="M16" s="62" t="s">
        <v>272</v>
      </c>
    </row>
    <row r="17" spans="1:13" ht="13.4" customHeight="1" x14ac:dyDescent="0.25">
      <c r="A17" s="756" t="s">
        <v>261</v>
      </c>
      <c r="B17" s="756"/>
      <c r="C17" s="264">
        <f>SUM(C14+C15+C16)</f>
        <v>0</v>
      </c>
      <c r="D17" s="264">
        <f>SUM(D14+D15+D16)</f>
        <v>0</v>
      </c>
      <c r="E17" s="283" t="str">
        <f t="shared" si="0"/>
        <v/>
      </c>
      <c r="F17" s="233" t="str">
        <f t="shared" si="1"/>
        <v/>
      </c>
      <c r="G17" s="725"/>
      <c r="H17" s="726"/>
      <c r="I17" s="726"/>
      <c r="J17" s="727"/>
    </row>
    <row r="18" spans="1:13" x14ac:dyDescent="0.25">
      <c r="A18" s="757" t="s">
        <v>243</v>
      </c>
      <c r="B18" s="774"/>
      <c r="C18" s="310"/>
      <c r="D18" s="310"/>
      <c r="E18" s="221"/>
      <c r="F18" s="226"/>
      <c r="G18" s="728"/>
      <c r="H18" s="729"/>
      <c r="I18" s="729"/>
      <c r="J18" s="730"/>
      <c r="M18" s="62" t="s">
        <v>41</v>
      </c>
    </row>
    <row r="19" spans="1:13" x14ac:dyDescent="0.25">
      <c r="A19" s="758" t="s">
        <v>197</v>
      </c>
      <c r="B19" s="758"/>
      <c r="C19" s="307"/>
      <c r="D19" s="304"/>
      <c r="E19" s="43" t="str">
        <f t="shared" si="0"/>
        <v/>
      </c>
      <c r="F19" s="91" t="str">
        <f t="shared" si="1"/>
        <v/>
      </c>
      <c r="G19" s="725"/>
      <c r="H19" s="726"/>
      <c r="I19" s="726"/>
      <c r="J19" s="727"/>
      <c r="M19" s="62" t="s">
        <v>553</v>
      </c>
    </row>
    <row r="20" spans="1:13" x14ac:dyDescent="0.25">
      <c r="A20" s="758" t="s">
        <v>198</v>
      </c>
      <c r="B20" s="758"/>
      <c r="C20" s="307"/>
      <c r="D20" s="304"/>
      <c r="E20" s="43" t="str">
        <f t="shared" si="0"/>
        <v/>
      </c>
      <c r="F20" s="91" t="str">
        <f t="shared" si="1"/>
        <v/>
      </c>
      <c r="G20" s="725"/>
      <c r="H20" s="726"/>
      <c r="I20" s="726"/>
      <c r="J20" s="727"/>
      <c r="M20" s="62" t="s">
        <v>554</v>
      </c>
    </row>
    <row r="21" spans="1:13" ht="12.5" x14ac:dyDescent="0.25">
      <c r="A21" s="770" t="s">
        <v>199</v>
      </c>
      <c r="B21" s="761"/>
      <c r="C21" s="307"/>
      <c r="D21" s="303"/>
      <c r="E21" s="43" t="str">
        <f t="shared" si="0"/>
        <v/>
      </c>
      <c r="F21" s="91" t="str">
        <f t="shared" si="1"/>
        <v/>
      </c>
      <c r="G21" s="725"/>
      <c r="H21" s="726"/>
      <c r="I21" s="726"/>
      <c r="J21" s="727"/>
    </row>
    <row r="22" spans="1:13" ht="12.5" x14ac:dyDescent="0.25">
      <c r="A22" s="770" t="s">
        <v>250</v>
      </c>
      <c r="B22" s="761"/>
      <c r="C22" s="307"/>
      <c r="D22" s="303"/>
      <c r="E22" s="43" t="str">
        <f t="shared" si="0"/>
        <v/>
      </c>
      <c r="F22" s="91" t="str">
        <f t="shared" si="1"/>
        <v/>
      </c>
      <c r="G22" s="725"/>
      <c r="H22" s="726"/>
      <c r="I22" s="726"/>
      <c r="J22" s="727"/>
    </row>
    <row r="23" spans="1:13" ht="12.75" customHeight="1" x14ac:dyDescent="0.25">
      <c r="A23" s="770" t="s">
        <v>200</v>
      </c>
      <c r="B23" s="771"/>
      <c r="C23" s="307"/>
      <c r="D23" s="303"/>
      <c r="E23" s="43" t="str">
        <f t="shared" si="0"/>
        <v/>
      </c>
      <c r="F23" s="91" t="str">
        <f t="shared" si="1"/>
        <v/>
      </c>
      <c r="G23" s="725"/>
      <c r="H23" s="726"/>
      <c r="I23" s="726"/>
      <c r="J23" s="727"/>
    </row>
    <row r="24" spans="1:13" x14ac:dyDescent="0.25">
      <c r="A24" s="768" t="s">
        <v>201</v>
      </c>
      <c r="B24" s="769"/>
      <c r="C24" s="307"/>
      <c r="D24" s="303"/>
      <c r="E24" s="43" t="str">
        <f t="shared" si="0"/>
        <v/>
      </c>
      <c r="F24" s="91" t="str">
        <f t="shared" si="1"/>
        <v/>
      </c>
      <c r="G24" s="725"/>
      <c r="H24" s="726"/>
      <c r="I24" s="726"/>
      <c r="J24" s="727"/>
    </row>
    <row r="25" spans="1:13" x14ac:dyDescent="0.25">
      <c r="A25" s="758" t="s">
        <v>202</v>
      </c>
      <c r="B25" s="758"/>
      <c r="C25" s="307"/>
      <c r="D25" s="303"/>
      <c r="E25" s="43" t="str">
        <f t="shared" si="0"/>
        <v/>
      </c>
      <c r="F25" s="91" t="str">
        <f t="shared" si="1"/>
        <v/>
      </c>
      <c r="G25" s="725"/>
      <c r="H25" s="726"/>
      <c r="I25" s="726"/>
      <c r="J25" s="727"/>
    </row>
    <row r="26" spans="1:13" x14ac:dyDescent="0.25">
      <c r="A26" s="758" t="s">
        <v>263</v>
      </c>
      <c r="B26" s="758"/>
      <c r="C26" s="307"/>
      <c r="D26" s="303"/>
      <c r="E26" s="43" t="str">
        <f t="shared" si="0"/>
        <v/>
      </c>
      <c r="F26" s="91" t="str">
        <f t="shared" si="1"/>
        <v/>
      </c>
      <c r="G26" s="725"/>
      <c r="H26" s="726"/>
      <c r="I26" s="726"/>
      <c r="J26" s="727"/>
    </row>
    <row r="27" spans="1:13" x14ac:dyDescent="0.25">
      <c r="A27" s="758" t="s">
        <v>253</v>
      </c>
      <c r="B27" s="758"/>
      <c r="C27" s="307"/>
      <c r="D27" s="303"/>
      <c r="E27" s="43" t="str">
        <f t="shared" si="0"/>
        <v/>
      </c>
      <c r="F27" s="91" t="str">
        <f t="shared" si="1"/>
        <v/>
      </c>
      <c r="G27" s="725"/>
      <c r="H27" s="726"/>
      <c r="I27" s="726"/>
      <c r="J27" s="727"/>
    </row>
    <row r="28" spans="1:13" x14ac:dyDescent="0.25">
      <c r="A28" s="756" t="s">
        <v>244</v>
      </c>
      <c r="B28" s="756"/>
      <c r="C28" s="263">
        <f>SUM(C19:C27)</f>
        <v>0</v>
      </c>
      <c r="D28" s="263">
        <f>SUM(D19:D27)</f>
        <v>0</v>
      </c>
      <c r="E28" s="284" t="str">
        <f t="shared" si="0"/>
        <v/>
      </c>
      <c r="F28" s="150" t="str">
        <f t="shared" si="1"/>
        <v/>
      </c>
      <c r="G28" s="725"/>
      <c r="H28" s="726"/>
      <c r="I28" s="726"/>
      <c r="J28" s="727"/>
    </row>
    <row r="29" spans="1:13" x14ac:dyDescent="0.25">
      <c r="A29" s="757" t="s">
        <v>257</v>
      </c>
      <c r="B29" s="757"/>
      <c r="C29" s="262"/>
      <c r="D29" s="262"/>
      <c r="E29" s="223"/>
      <c r="F29" s="224"/>
      <c r="G29" s="728"/>
      <c r="H29" s="729"/>
      <c r="I29" s="729"/>
      <c r="J29" s="730"/>
    </row>
    <row r="30" spans="1:13" x14ac:dyDescent="0.25">
      <c r="A30" s="758" t="s">
        <v>203</v>
      </c>
      <c r="B30" s="758"/>
      <c r="C30" s="307"/>
      <c r="D30" s="303"/>
      <c r="E30" s="43" t="str">
        <f>IF(AND($C30=0,$D30=0),"",$D30-$C30)</f>
        <v/>
      </c>
      <c r="F30" s="91" t="str">
        <f>IF(AND($C30="",$D30=""),"",IF(AND($C30=0,$D30&gt;0),10,IF(AND($D30=0,$C30&gt;0),-1,IF(AND($C30=0,$D30=0),"",$E30/$C30))))</f>
        <v/>
      </c>
      <c r="G30" s="725"/>
      <c r="H30" s="726"/>
      <c r="I30" s="726"/>
      <c r="J30" s="727"/>
    </row>
    <row r="31" spans="1:13" x14ac:dyDescent="0.25">
      <c r="A31" s="758" t="s">
        <v>204</v>
      </c>
      <c r="B31" s="758"/>
      <c r="C31" s="307"/>
      <c r="D31" s="304"/>
      <c r="E31" s="43" t="str">
        <f>IF(AND($C31=0,$D31=0),"",$D31-$C31)</f>
        <v/>
      </c>
      <c r="F31" s="91" t="str">
        <f>IF(AND($C31="",$D31=""),"",IF(AND($C31=0,$D31&gt;0),10,IF(AND($D31=0,$C31&gt;0),-1,IF(AND($C31=0,$D31=0),"",$E31/$C31))))</f>
        <v/>
      </c>
      <c r="G31" s="725"/>
      <c r="H31" s="726"/>
      <c r="I31" s="726"/>
      <c r="J31" s="727"/>
    </row>
    <row r="32" spans="1:13" x14ac:dyDescent="0.25">
      <c r="A32" s="758" t="s">
        <v>205</v>
      </c>
      <c r="B32" s="758"/>
      <c r="C32" s="307"/>
      <c r="D32" s="304"/>
      <c r="E32" s="43" t="str">
        <f>IF(AND($C32=0,$D32=0),"",$D32-$C32)</f>
        <v/>
      </c>
      <c r="F32" s="91" t="str">
        <f>IF(AND($C32="",$D32=""),"",IF(AND($C32=0,$D32&gt;0),10,IF(AND($D32=0,$C32&gt;0),-1,IF(AND($C32=0,$D32=0),"",$E32/$C32))))</f>
        <v/>
      </c>
      <c r="G32" s="725"/>
      <c r="H32" s="726"/>
      <c r="I32" s="726"/>
      <c r="J32" s="727"/>
    </row>
    <row r="33" spans="1:11" x14ac:dyDescent="0.25">
      <c r="A33" s="756" t="s">
        <v>258</v>
      </c>
      <c r="B33" s="756"/>
      <c r="C33" s="260">
        <f>SUM(C30:C32)</f>
        <v>0</v>
      </c>
      <c r="D33" s="260">
        <f>SUM(D30:D32)</f>
        <v>0</v>
      </c>
      <c r="E33" s="32" t="str">
        <f>IF(AND($C33=0,$D33=0),"",$D33-$C33)</f>
        <v/>
      </c>
      <c r="F33" s="92" t="str">
        <f>IF(AND($C33="",$D33=""),"",IF(AND($C33=0,$D33&gt;0),10,IF(AND($D33=0,$C33&gt;0),-1,IF(AND($C33=0,$D33=0),"",$E33/$C33))))</f>
        <v/>
      </c>
      <c r="G33" s="725"/>
      <c r="H33" s="726"/>
      <c r="I33" s="726"/>
      <c r="J33" s="727"/>
      <c r="K33" s="11"/>
    </row>
    <row r="34" spans="1:11" x14ac:dyDescent="0.25">
      <c r="A34" s="757" t="s">
        <v>206</v>
      </c>
      <c r="B34" s="757"/>
      <c r="C34" s="261"/>
      <c r="D34" s="261"/>
      <c r="E34" s="221"/>
      <c r="F34" s="222"/>
      <c r="G34" s="728"/>
      <c r="H34" s="729"/>
      <c r="I34" s="729"/>
      <c r="J34" s="730"/>
    </row>
    <row r="35" spans="1:11" x14ac:dyDescent="0.25">
      <c r="A35" s="758" t="s">
        <v>77</v>
      </c>
      <c r="B35" s="758"/>
      <c r="C35" s="307"/>
      <c r="D35" s="303"/>
      <c r="E35" s="43" t="str">
        <f t="shared" ref="E35:E52" si="2">IF(AND($C35=0,$D35=0),"",$D35-$C35)</f>
        <v/>
      </c>
      <c r="F35" s="91" t="str">
        <f t="shared" ref="F35:F52" si="3">IF(AND($C35="",$D35=""),"",IF(AND($C35=0,$D35&gt;0),10,IF(AND($D35=0,$C35&gt;0),-1,IF(AND($C35=0,$D35=0),"",$E35/$C35))))</f>
        <v/>
      </c>
      <c r="G35" s="725"/>
      <c r="H35" s="726"/>
      <c r="I35" s="726"/>
      <c r="J35" s="727"/>
    </row>
    <row r="36" spans="1:11" x14ac:dyDescent="0.25">
      <c r="A36" s="758" t="s">
        <v>207</v>
      </c>
      <c r="B36" s="758"/>
      <c r="C36" s="307"/>
      <c r="D36" s="303"/>
      <c r="E36" s="43" t="str">
        <f t="shared" si="2"/>
        <v/>
      </c>
      <c r="F36" s="91" t="str">
        <f t="shared" si="3"/>
        <v/>
      </c>
      <c r="G36" s="725"/>
      <c r="H36" s="726"/>
      <c r="I36" s="726"/>
      <c r="J36" s="727"/>
    </row>
    <row r="37" spans="1:11" x14ac:dyDescent="0.25">
      <c r="A37" s="758" t="s">
        <v>208</v>
      </c>
      <c r="B37" s="758"/>
      <c r="C37" s="307"/>
      <c r="D37" s="303"/>
      <c r="E37" s="43" t="str">
        <f t="shared" si="2"/>
        <v/>
      </c>
      <c r="F37" s="91" t="str">
        <f t="shared" si="3"/>
        <v/>
      </c>
      <c r="G37" s="725"/>
      <c r="H37" s="726"/>
      <c r="I37" s="726"/>
      <c r="J37" s="727"/>
    </row>
    <row r="38" spans="1:11" x14ac:dyDescent="0.25">
      <c r="A38" s="758" t="s">
        <v>209</v>
      </c>
      <c r="B38" s="758"/>
      <c r="C38" s="307"/>
      <c r="D38" s="304"/>
      <c r="E38" s="43" t="str">
        <f>IF(AND($C38=0,$D38=0),"",$D38-$C38)</f>
        <v/>
      </c>
      <c r="F38" s="91" t="str">
        <f>IF(AND($C38="",$D38=""),"",IF(AND($C38=0,$D38&gt;0),10,IF(AND($D38=0,$C38&gt;0),-1,IF(AND($C38=0,$D38=0),"",$E38/$C38))))</f>
        <v/>
      </c>
      <c r="G38" s="725"/>
      <c r="H38" s="726"/>
      <c r="I38" s="726"/>
      <c r="J38" s="727"/>
    </row>
    <row r="39" spans="1:11" x14ac:dyDescent="0.25">
      <c r="A39" s="758" t="s">
        <v>210</v>
      </c>
      <c r="B39" s="758"/>
      <c r="C39" s="307"/>
      <c r="D39" s="303"/>
      <c r="E39" s="43" t="str">
        <f>IF(AND($C39=0,$D39=0),"",$D39-$C39)</f>
        <v/>
      </c>
      <c r="F39" s="91" t="str">
        <f>IF(AND($C39="",$D39=""),"",IF(AND($C39=0,$D39&gt;0),10,IF(AND($D39=0,$C39&gt;0),-1,IF(AND($C39=0,$D39=0),"",$E39/$C39))))</f>
        <v/>
      </c>
      <c r="G39" s="725"/>
      <c r="H39" s="726"/>
      <c r="I39" s="726"/>
      <c r="J39" s="727"/>
    </row>
    <row r="40" spans="1:11" x14ac:dyDescent="0.25">
      <c r="A40" s="758" t="s">
        <v>24</v>
      </c>
      <c r="B40" s="758"/>
      <c r="C40" s="307"/>
      <c r="D40" s="303"/>
      <c r="E40" s="43" t="str">
        <f t="shared" si="2"/>
        <v/>
      </c>
      <c r="F40" s="91" t="str">
        <f t="shared" si="3"/>
        <v/>
      </c>
      <c r="G40" s="725"/>
      <c r="H40" s="726"/>
      <c r="I40" s="726"/>
      <c r="J40" s="727"/>
    </row>
    <row r="41" spans="1:11" x14ac:dyDescent="0.25">
      <c r="A41" s="758" t="s">
        <v>211</v>
      </c>
      <c r="B41" s="758"/>
      <c r="C41" s="307"/>
      <c r="D41" s="303"/>
      <c r="E41" s="43" t="str">
        <f t="shared" si="2"/>
        <v/>
      </c>
      <c r="F41" s="91" t="str">
        <f t="shared" si="3"/>
        <v/>
      </c>
      <c r="G41" s="725"/>
      <c r="H41" s="726"/>
      <c r="I41" s="726"/>
      <c r="J41" s="727"/>
    </row>
    <row r="42" spans="1:11" x14ac:dyDescent="0.25">
      <c r="A42" s="121" t="s">
        <v>135</v>
      </c>
      <c r="B42" s="267"/>
      <c r="C42" s="307"/>
      <c r="D42" s="303"/>
      <c r="E42" s="43" t="str">
        <f t="shared" si="2"/>
        <v/>
      </c>
      <c r="F42" s="91" t="str">
        <f t="shared" si="3"/>
        <v/>
      </c>
      <c r="G42" s="725"/>
      <c r="H42" s="726"/>
      <c r="I42" s="726"/>
      <c r="J42" s="727"/>
    </row>
    <row r="43" spans="1:11" x14ac:dyDescent="0.25">
      <c r="A43" s="756" t="s">
        <v>212</v>
      </c>
      <c r="B43" s="756"/>
      <c r="C43" s="260">
        <f>SUM(C35:C42)</f>
        <v>0</v>
      </c>
      <c r="D43" s="260">
        <f>SUM(D35:D42)</f>
        <v>0</v>
      </c>
      <c r="E43" s="32" t="str">
        <f t="shared" si="2"/>
        <v/>
      </c>
      <c r="F43" s="92" t="str">
        <f t="shared" si="3"/>
        <v/>
      </c>
      <c r="G43" s="725"/>
      <c r="H43" s="726"/>
      <c r="I43" s="726"/>
      <c r="J43" s="727"/>
    </row>
    <row r="44" spans="1:11" x14ac:dyDescent="0.25">
      <c r="A44" s="757" t="s">
        <v>213</v>
      </c>
      <c r="B44" s="757"/>
      <c r="C44" s="261"/>
      <c r="D44" s="261"/>
      <c r="E44" s="221"/>
      <c r="F44" s="222"/>
      <c r="G44" s="728"/>
      <c r="H44" s="729"/>
      <c r="I44" s="729"/>
      <c r="J44" s="730"/>
    </row>
    <row r="45" spans="1:11" x14ac:dyDescent="0.25">
      <c r="A45" s="758" t="s">
        <v>214</v>
      </c>
      <c r="B45" s="758"/>
      <c r="C45" s="307"/>
      <c r="D45" s="303"/>
      <c r="E45" s="43" t="str">
        <f t="shared" si="2"/>
        <v/>
      </c>
      <c r="F45" s="91" t="str">
        <f t="shared" si="3"/>
        <v/>
      </c>
      <c r="G45" s="725"/>
      <c r="H45" s="726"/>
      <c r="I45" s="726"/>
      <c r="J45" s="727"/>
    </row>
    <row r="46" spans="1:11" x14ac:dyDescent="0.25">
      <c r="A46" s="758" t="s">
        <v>208</v>
      </c>
      <c r="B46" s="758"/>
      <c r="C46" s="307"/>
      <c r="D46" s="304"/>
      <c r="E46" s="43" t="str">
        <f t="shared" si="2"/>
        <v/>
      </c>
      <c r="F46" s="91" t="str">
        <f t="shared" si="3"/>
        <v/>
      </c>
      <c r="G46" s="725"/>
      <c r="H46" s="726"/>
      <c r="I46" s="726"/>
      <c r="J46" s="727"/>
    </row>
    <row r="47" spans="1:11" x14ac:dyDescent="0.25">
      <c r="A47" s="758" t="s">
        <v>211</v>
      </c>
      <c r="B47" s="758"/>
      <c r="C47" s="307"/>
      <c r="D47" s="303"/>
      <c r="E47" s="43" t="str">
        <f t="shared" si="2"/>
        <v/>
      </c>
      <c r="F47" s="91" t="str">
        <f t="shared" si="3"/>
        <v/>
      </c>
      <c r="G47" s="725"/>
      <c r="H47" s="726"/>
      <c r="I47" s="726"/>
      <c r="J47" s="727"/>
    </row>
    <row r="48" spans="1:11" x14ac:dyDescent="0.25">
      <c r="A48" s="121" t="s">
        <v>135</v>
      </c>
      <c r="B48" s="267"/>
      <c r="C48" s="307"/>
      <c r="D48" s="304"/>
      <c r="E48" s="43" t="str">
        <f t="shared" si="2"/>
        <v/>
      </c>
      <c r="F48" s="91" t="str">
        <f t="shared" si="3"/>
        <v/>
      </c>
      <c r="G48" s="725"/>
      <c r="H48" s="726"/>
      <c r="I48" s="726"/>
      <c r="J48" s="727"/>
    </row>
    <row r="49" spans="1:10" x14ac:dyDescent="0.25">
      <c r="A49" s="756" t="s">
        <v>215</v>
      </c>
      <c r="B49" s="756"/>
      <c r="C49" s="260">
        <f>SUM(C45:C48)</f>
        <v>0</v>
      </c>
      <c r="D49" s="260">
        <f>SUM(D45:D48)</f>
        <v>0</v>
      </c>
      <c r="E49" s="32" t="str">
        <f t="shared" si="2"/>
        <v/>
      </c>
      <c r="F49" s="92" t="str">
        <f t="shared" si="3"/>
        <v/>
      </c>
      <c r="G49" s="725"/>
      <c r="H49" s="726"/>
      <c r="I49" s="726"/>
      <c r="J49" s="727"/>
    </row>
    <row r="50" spans="1:10" x14ac:dyDescent="0.25">
      <c r="A50" s="757" t="s">
        <v>216</v>
      </c>
      <c r="B50" s="757"/>
      <c r="C50" s="261"/>
      <c r="D50" s="261"/>
      <c r="E50" s="221"/>
      <c r="F50" s="222"/>
      <c r="G50" s="728"/>
      <c r="H50" s="729"/>
      <c r="I50" s="729"/>
      <c r="J50" s="730"/>
    </row>
    <row r="51" spans="1:10" ht="12.5" x14ac:dyDescent="0.25">
      <c r="A51" s="772" t="s">
        <v>217</v>
      </c>
      <c r="B51" s="776"/>
      <c r="C51" s="309"/>
      <c r="D51" s="303"/>
      <c r="E51" s="43" t="str">
        <f t="shared" si="2"/>
        <v/>
      </c>
      <c r="F51" s="91" t="str">
        <f t="shared" si="3"/>
        <v/>
      </c>
      <c r="G51" s="725"/>
      <c r="H51" s="726"/>
      <c r="I51" s="726"/>
      <c r="J51" s="727"/>
    </row>
    <row r="52" spans="1:10" ht="12.5" x14ac:dyDescent="0.25">
      <c r="A52" s="259" t="s">
        <v>135</v>
      </c>
      <c r="B52" s="268"/>
      <c r="C52" s="309"/>
      <c r="D52" s="303"/>
      <c r="E52" s="43" t="str">
        <f t="shared" si="2"/>
        <v/>
      </c>
      <c r="F52" s="91" t="str">
        <f t="shared" si="3"/>
        <v/>
      </c>
      <c r="G52" s="725"/>
      <c r="H52" s="726"/>
      <c r="I52" s="726"/>
      <c r="J52" s="727"/>
    </row>
    <row r="53" spans="1:10" x14ac:dyDescent="0.25">
      <c r="A53" s="756" t="s">
        <v>234</v>
      </c>
      <c r="B53" s="756"/>
      <c r="C53" s="260">
        <f>SUM(C51:C52)</f>
        <v>0</v>
      </c>
      <c r="D53" s="260">
        <f>SUM(D51:D52)</f>
        <v>0</v>
      </c>
      <c r="E53" s="32" t="str">
        <f>IF(AND($C53=0,$D53=0),"",$D53-$C53)</f>
        <v/>
      </c>
      <c r="F53" s="234" t="str">
        <f>IF(AND($C53="",$D53=""),"",IF(AND($C53=0,$D53&gt;0),10,IF(AND($D53=0,$C53&gt;0),-1,IF(AND($C53=0,$D53=0),"",$E53/$C53))))</f>
        <v/>
      </c>
      <c r="G53" s="725"/>
      <c r="H53" s="726"/>
      <c r="I53" s="726"/>
      <c r="J53" s="727"/>
    </row>
    <row r="54" spans="1:10" x14ac:dyDescent="0.25">
      <c r="A54" s="754" t="s">
        <v>218</v>
      </c>
      <c r="B54" s="777"/>
      <c r="C54" s="227"/>
      <c r="D54" s="227"/>
      <c r="E54" s="221"/>
      <c r="F54" s="230"/>
      <c r="G54" s="728"/>
      <c r="H54" s="729"/>
      <c r="I54" s="729"/>
      <c r="J54" s="730"/>
    </row>
    <row r="55" spans="1:10" ht="12.5" x14ac:dyDescent="0.25">
      <c r="A55" s="752" t="s">
        <v>252</v>
      </c>
      <c r="B55" s="778"/>
      <c r="C55" s="302"/>
      <c r="D55" s="303"/>
      <c r="E55" s="43" t="str">
        <f>IF(AND($C55=0,$D55=0),"",$D55-$C55)</f>
        <v/>
      </c>
      <c r="F55" s="91" t="str">
        <f t="shared" ref="F55:F93" si="4">IF(AND($C55="",$D55=""),"",IF(AND($C55=0,$D55&gt;0),10,IF(AND($D55=0,$C55&gt;0),-1,IF(AND($C55=0,$D55=0),"",$E55/$C55))))</f>
        <v/>
      </c>
      <c r="G55" s="725"/>
      <c r="H55" s="726"/>
      <c r="I55" s="726"/>
      <c r="J55" s="727"/>
    </row>
    <row r="56" spans="1:10" ht="12.5" x14ac:dyDescent="0.25">
      <c r="A56" s="752" t="s">
        <v>26</v>
      </c>
      <c r="B56" s="778"/>
      <c r="C56" s="309"/>
      <c r="D56" s="304"/>
      <c r="E56" s="43" t="str">
        <f>IF(AND($C56=0,$D56=0),"",$D56-$C56)</f>
        <v/>
      </c>
      <c r="F56" s="91" t="str">
        <f t="shared" si="4"/>
        <v/>
      </c>
      <c r="G56" s="725"/>
      <c r="H56" s="726"/>
      <c r="I56" s="726"/>
      <c r="J56" s="727"/>
    </row>
    <row r="57" spans="1:10" ht="12.5" x14ac:dyDescent="0.25">
      <c r="A57" s="752" t="s">
        <v>27</v>
      </c>
      <c r="B57" s="778"/>
      <c r="C57" s="302"/>
      <c r="D57" s="303"/>
      <c r="E57" s="43" t="str">
        <f>IF(AND($C57=0,$D57=0),"",$D57-$C57)</f>
        <v/>
      </c>
      <c r="F57" s="91" t="str">
        <f t="shared" si="4"/>
        <v/>
      </c>
      <c r="G57" s="725"/>
      <c r="H57" s="726"/>
      <c r="I57" s="726"/>
      <c r="J57" s="727"/>
    </row>
    <row r="58" spans="1:10" ht="12.5" x14ac:dyDescent="0.25">
      <c r="A58" s="259" t="s">
        <v>135</v>
      </c>
      <c r="B58" s="268"/>
      <c r="C58" s="302"/>
      <c r="D58" s="303"/>
      <c r="E58" s="43" t="str">
        <f>IF(AND($C58=0,$D58=0),"",$D58-$C58)</f>
        <v/>
      </c>
      <c r="F58" s="91" t="str">
        <f t="shared" si="4"/>
        <v/>
      </c>
      <c r="G58" s="725"/>
      <c r="H58" s="726"/>
      <c r="I58" s="726"/>
      <c r="J58" s="727"/>
    </row>
    <row r="59" spans="1:10" ht="13" x14ac:dyDescent="0.3">
      <c r="A59" s="760" t="s">
        <v>219</v>
      </c>
      <c r="B59" s="764"/>
      <c r="C59" s="229">
        <f>SUM(C55:C58)</f>
        <v>0</v>
      </c>
      <c r="D59" s="229">
        <f>SUM(D55:D58)</f>
        <v>0</v>
      </c>
      <c r="E59" s="32" t="str">
        <f>IF(AND($C59=0,$D59=0),"",$D59-$C59)</f>
        <v/>
      </c>
      <c r="F59" s="234" t="str">
        <f t="shared" si="4"/>
        <v/>
      </c>
      <c r="G59" s="725"/>
      <c r="H59" s="726"/>
      <c r="I59" s="726"/>
      <c r="J59" s="727"/>
    </row>
    <row r="60" spans="1:10" ht="13" x14ac:dyDescent="0.3">
      <c r="A60" s="754" t="s">
        <v>220</v>
      </c>
      <c r="B60" s="755"/>
      <c r="C60" s="228"/>
      <c r="D60" s="228"/>
      <c r="E60" s="221"/>
      <c r="F60" s="230"/>
      <c r="G60" s="728"/>
      <c r="H60" s="729"/>
      <c r="I60" s="729"/>
      <c r="J60" s="730"/>
    </row>
    <row r="61" spans="1:10" ht="12.5" x14ac:dyDescent="0.25">
      <c r="A61" s="752" t="s">
        <v>592</v>
      </c>
      <c r="B61" s="753"/>
      <c r="C61" s="307"/>
      <c r="D61" s="303"/>
      <c r="E61" s="43" t="str">
        <f t="shared" ref="E61:E74" si="5">IF(AND($C61=0,$D61=0),"",$D61-$C61)</f>
        <v/>
      </c>
      <c r="F61" s="91" t="str">
        <f t="shared" si="4"/>
        <v/>
      </c>
      <c r="G61" s="725"/>
      <c r="H61" s="726"/>
      <c r="I61" s="726"/>
      <c r="J61" s="727"/>
    </row>
    <row r="62" spans="1:10" ht="12.5" x14ac:dyDescent="0.25">
      <c r="A62" s="752" t="s">
        <v>262</v>
      </c>
      <c r="B62" s="753"/>
      <c r="C62" s="307"/>
      <c r="D62" s="303"/>
      <c r="E62" s="43" t="str">
        <f t="shared" si="5"/>
        <v/>
      </c>
      <c r="F62" s="91" t="str">
        <f t="shared" si="4"/>
        <v/>
      </c>
      <c r="G62" s="725"/>
      <c r="H62" s="726"/>
      <c r="I62" s="726"/>
      <c r="J62" s="727"/>
    </row>
    <row r="63" spans="1:10" ht="12.5" x14ac:dyDescent="0.25">
      <c r="A63" s="752" t="s">
        <v>221</v>
      </c>
      <c r="B63" s="753"/>
      <c r="C63" s="307"/>
      <c r="D63" s="303"/>
      <c r="E63" s="43" t="str">
        <f t="shared" si="5"/>
        <v/>
      </c>
      <c r="F63" s="91" t="str">
        <f t="shared" si="4"/>
        <v/>
      </c>
      <c r="G63" s="725"/>
      <c r="H63" s="726"/>
      <c r="I63" s="726"/>
      <c r="J63" s="727"/>
    </row>
    <row r="64" spans="1:10" ht="12.5" x14ac:dyDescent="0.25">
      <c r="A64" s="752" t="s">
        <v>222</v>
      </c>
      <c r="B64" s="753"/>
      <c r="C64" s="307"/>
      <c r="D64" s="303"/>
      <c r="E64" s="43" t="str">
        <f t="shared" si="5"/>
        <v/>
      </c>
      <c r="F64" s="91" t="str">
        <f t="shared" si="4"/>
        <v/>
      </c>
      <c r="G64" s="725"/>
      <c r="H64" s="726"/>
      <c r="I64" s="726"/>
      <c r="J64" s="727"/>
    </row>
    <row r="65" spans="1:10" ht="12.5" x14ac:dyDescent="0.25">
      <c r="A65" s="752" t="s">
        <v>223</v>
      </c>
      <c r="B65" s="753"/>
      <c r="C65" s="307"/>
      <c r="D65" s="303"/>
      <c r="E65" s="43" t="str">
        <f t="shared" si="5"/>
        <v/>
      </c>
      <c r="F65" s="91" t="str">
        <f t="shared" si="4"/>
        <v/>
      </c>
      <c r="G65" s="725"/>
      <c r="H65" s="726"/>
      <c r="I65" s="726"/>
      <c r="J65" s="727"/>
    </row>
    <row r="66" spans="1:10" ht="12.5" x14ac:dyDescent="0.25">
      <c r="A66" s="752" t="s">
        <v>224</v>
      </c>
      <c r="B66" s="753"/>
      <c r="C66" s="307"/>
      <c r="D66" s="303"/>
      <c r="E66" s="43" t="str">
        <f t="shared" si="5"/>
        <v/>
      </c>
      <c r="F66" s="91" t="str">
        <f t="shared" si="4"/>
        <v/>
      </c>
      <c r="G66" s="725"/>
      <c r="H66" s="726"/>
      <c r="I66" s="726"/>
      <c r="J66" s="727"/>
    </row>
    <row r="67" spans="1:10" ht="12.5" x14ac:dyDescent="0.25">
      <c r="A67" s="752" t="s">
        <v>78</v>
      </c>
      <c r="B67" s="753"/>
      <c r="C67" s="307"/>
      <c r="D67" s="303"/>
      <c r="E67" s="43" t="str">
        <f t="shared" si="5"/>
        <v/>
      </c>
      <c r="F67" s="91" t="str">
        <f t="shared" si="4"/>
        <v/>
      </c>
      <c r="G67" s="725"/>
      <c r="H67" s="726"/>
      <c r="I67" s="726"/>
      <c r="J67" s="727"/>
    </row>
    <row r="68" spans="1:10" ht="12.5" x14ac:dyDescent="0.25">
      <c r="A68" s="752" t="s">
        <v>260</v>
      </c>
      <c r="B68" s="753"/>
      <c r="C68" s="307"/>
      <c r="D68" s="304"/>
      <c r="E68" s="43" t="str">
        <f t="shared" si="5"/>
        <v/>
      </c>
      <c r="F68" s="91" t="str">
        <f t="shared" si="4"/>
        <v/>
      </c>
      <c r="G68" s="725"/>
      <c r="H68" s="726"/>
      <c r="I68" s="726"/>
      <c r="J68" s="727"/>
    </row>
    <row r="69" spans="1:10" ht="12.5" x14ac:dyDescent="0.25">
      <c r="A69" s="752" t="s">
        <v>225</v>
      </c>
      <c r="B69" s="753"/>
      <c r="C69" s="307"/>
      <c r="D69" s="303"/>
      <c r="E69" s="43" t="str">
        <f t="shared" si="5"/>
        <v/>
      </c>
      <c r="F69" s="91" t="str">
        <f t="shared" si="4"/>
        <v/>
      </c>
      <c r="G69" s="725"/>
      <c r="H69" s="726"/>
      <c r="I69" s="726"/>
      <c r="J69" s="727"/>
    </row>
    <row r="70" spans="1:10" ht="12.5" x14ac:dyDescent="0.25">
      <c r="A70" s="752" t="s">
        <v>259</v>
      </c>
      <c r="B70" s="753"/>
      <c r="C70" s="307"/>
      <c r="D70" s="303"/>
      <c r="E70" s="43" t="str">
        <f t="shared" si="5"/>
        <v/>
      </c>
      <c r="F70" s="91" t="str">
        <f t="shared" si="4"/>
        <v/>
      </c>
      <c r="G70" s="725"/>
      <c r="H70" s="726"/>
      <c r="I70" s="726"/>
      <c r="J70" s="727"/>
    </row>
    <row r="71" spans="1:10" ht="12.5" x14ac:dyDescent="0.25">
      <c r="A71" s="752" t="s">
        <v>254</v>
      </c>
      <c r="B71" s="753"/>
      <c r="C71" s="307"/>
      <c r="D71" s="303"/>
      <c r="E71" s="43" t="str">
        <f t="shared" si="5"/>
        <v/>
      </c>
      <c r="F71" s="91" t="str">
        <f t="shared" si="4"/>
        <v/>
      </c>
      <c r="G71" s="725"/>
      <c r="H71" s="726"/>
      <c r="I71" s="726"/>
      <c r="J71" s="727"/>
    </row>
    <row r="72" spans="1:10" ht="12.5" x14ac:dyDescent="0.25">
      <c r="A72" s="258" t="s">
        <v>135</v>
      </c>
      <c r="B72" s="269"/>
      <c r="C72" s="307"/>
      <c r="D72" s="304"/>
      <c r="E72" s="43" t="str">
        <f t="shared" si="5"/>
        <v/>
      </c>
      <c r="F72" s="91" t="str">
        <f t="shared" si="4"/>
        <v/>
      </c>
      <c r="G72" s="725"/>
      <c r="H72" s="726"/>
      <c r="I72" s="726"/>
      <c r="J72" s="727"/>
    </row>
    <row r="73" spans="1:10" ht="13" x14ac:dyDescent="0.3">
      <c r="A73" s="760" t="s">
        <v>226</v>
      </c>
      <c r="B73" s="764"/>
      <c r="C73" s="229">
        <f>SUM(C61:C72)</f>
        <v>0</v>
      </c>
      <c r="D73" s="229">
        <f>SUM(D61:D72)</f>
        <v>0</v>
      </c>
      <c r="E73" s="283" t="str">
        <f t="shared" si="5"/>
        <v/>
      </c>
      <c r="F73" s="235" t="str">
        <f t="shared" si="4"/>
        <v/>
      </c>
      <c r="G73" s="725"/>
      <c r="H73" s="726"/>
      <c r="I73" s="726"/>
      <c r="J73" s="727"/>
    </row>
    <row r="74" spans="1:10" ht="12.5" x14ac:dyDescent="0.25">
      <c r="A74" s="760" t="s">
        <v>227</v>
      </c>
      <c r="B74" s="761"/>
      <c r="C74" s="229">
        <f>C17+C28+C33+C43+C49+C53+C59+C73</f>
        <v>0</v>
      </c>
      <c r="D74" s="229">
        <f>D17+D28+D33+D43+D49+D53+D59+D73</f>
        <v>0</v>
      </c>
      <c r="E74" s="32" t="str">
        <f t="shared" si="5"/>
        <v/>
      </c>
      <c r="F74" s="92" t="str">
        <f t="shared" si="4"/>
        <v/>
      </c>
      <c r="G74" s="725"/>
      <c r="H74" s="726"/>
      <c r="I74" s="726"/>
      <c r="J74" s="727"/>
    </row>
    <row r="75" spans="1:10" ht="12.5" x14ac:dyDescent="0.25">
      <c r="A75" s="754" t="s">
        <v>228</v>
      </c>
      <c r="B75" s="761"/>
      <c r="C75" s="228"/>
      <c r="D75" s="228"/>
      <c r="E75" s="221"/>
      <c r="F75" s="226"/>
      <c r="G75" s="728"/>
      <c r="H75" s="729"/>
      <c r="I75" s="729"/>
      <c r="J75" s="730"/>
    </row>
    <row r="76" spans="1:10" ht="12.5" x14ac:dyDescent="0.25">
      <c r="A76" s="752" t="s">
        <v>251</v>
      </c>
      <c r="B76" s="753"/>
      <c r="C76" s="307"/>
      <c r="D76" s="303"/>
      <c r="E76" s="43" t="str">
        <f t="shared" ref="E76:E90" si="6">IF(AND($C76=0,$D76=0),"",$D76-$C76)</f>
        <v/>
      </c>
      <c r="F76" s="91" t="str">
        <f t="shared" si="4"/>
        <v/>
      </c>
      <c r="G76" s="725"/>
      <c r="H76" s="726"/>
      <c r="I76" s="726"/>
      <c r="J76" s="727"/>
    </row>
    <row r="77" spans="1:10" ht="12.5" x14ac:dyDescent="0.25">
      <c r="A77" s="752" t="s">
        <v>229</v>
      </c>
      <c r="B77" s="753"/>
      <c r="C77" s="307"/>
      <c r="D77" s="303"/>
      <c r="E77" s="43" t="str">
        <f t="shared" si="6"/>
        <v/>
      </c>
      <c r="F77" s="91" t="str">
        <f t="shared" si="4"/>
        <v/>
      </c>
      <c r="G77" s="725"/>
      <c r="H77" s="726"/>
      <c r="I77" s="726"/>
      <c r="J77" s="727"/>
    </row>
    <row r="78" spans="1:10" ht="12.5" x14ac:dyDescent="0.25">
      <c r="A78" s="752" t="s">
        <v>230</v>
      </c>
      <c r="B78" s="753"/>
      <c r="C78" s="308"/>
      <c r="D78" s="303"/>
      <c r="E78" s="43" t="str">
        <f t="shared" si="6"/>
        <v/>
      </c>
      <c r="F78" s="91" t="str">
        <f t="shared" si="4"/>
        <v/>
      </c>
      <c r="G78" s="725"/>
      <c r="H78" s="726"/>
      <c r="I78" s="726"/>
      <c r="J78" s="727"/>
    </row>
    <row r="79" spans="1:10" ht="12.5" x14ac:dyDescent="0.25">
      <c r="A79" s="752" t="s">
        <v>268</v>
      </c>
      <c r="B79" s="753"/>
      <c r="C79" s="308"/>
      <c r="D79" s="303"/>
      <c r="E79" s="43" t="str">
        <f t="shared" si="6"/>
        <v/>
      </c>
      <c r="F79" s="91" t="str">
        <f t="shared" si="4"/>
        <v/>
      </c>
      <c r="G79" s="725"/>
      <c r="H79" s="726"/>
      <c r="I79" s="726"/>
      <c r="J79" s="727"/>
    </row>
    <row r="80" spans="1:10" ht="12.5" x14ac:dyDescent="0.25">
      <c r="A80" s="258" t="s">
        <v>135</v>
      </c>
      <c r="B80" s="269"/>
      <c r="C80" s="308"/>
      <c r="D80" s="304"/>
      <c r="E80" s="43" t="str">
        <f t="shared" si="6"/>
        <v/>
      </c>
      <c r="F80" s="91" t="str">
        <f t="shared" si="4"/>
        <v/>
      </c>
      <c r="G80" s="725"/>
      <c r="H80" s="726"/>
      <c r="I80" s="726"/>
      <c r="J80" s="727"/>
    </row>
    <row r="81" spans="1:10" ht="12.5" x14ac:dyDescent="0.25">
      <c r="A81" s="760" t="s">
        <v>231</v>
      </c>
      <c r="B81" s="761"/>
      <c r="C81" s="229">
        <f>SUM(C76:C80)</f>
        <v>0</v>
      </c>
      <c r="D81" s="229">
        <f>SUM(D76:D80)</f>
        <v>0</v>
      </c>
      <c r="E81" s="32" t="str">
        <f t="shared" si="6"/>
        <v/>
      </c>
      <c r="F81" s="92" t="str">
        <f t="shared" si="4"/>
        <v/>
      </c>
      <c r="G81" s="725"/>
      <c r="H81" s="726"/>
      <c r="I81" s="726"/>
      <c r="J81" s="727"/>
    </row>
    <row r="82" spans="1:10" ht="12.5" x14ac:dyDescent="0.25">
      <c r="A82" s="754" t="s">
        <v>235</v>
      </c>
      <c r="B82" s="676"/>
      <c r="C82" s="232"/>
      <c r="D82" s="272"/>
      <c r="E82" s="221" t="str">
        <f t="shared" si="6"/>
        <v/>
      </c>
      <c r="F82" s="273" t="str">
        <f t="shared" si="4"/>
        <v/>
      </c>
      <c r="G82" s="728"/>
      <c r="H82" s="729"/>
      <c r="I82" s="729"/>
      <c r="J82" s="730"/>
    </row>
    <row r="83" spans="1:10" ht="12.75" customHeight="1" x14ac:dyDescent="0.25">
      <c r="A83" s="752" t="s">
        <v>236</v>
      </c>
      <c r="B83" s="759"/>
      <c r="C83" s="302"/>
      <c r="D83" s="303"/>
      <c r="E83" s="43" t="str">
        <f t="shared" si="6"/>
        <v/>
      </c>
      <c r="F83" s="91" t="str">
        <f t="shared" si="4"/>
        <v/>
      </c>
      <c r="G83" s="725"/>
      <c r="H83" s="726"/>
      <c r="I83" s="726"/>
      <c r="J83" s="727"/>
    </row>
    <row r="84" spans="1:10" ht="12.75" customHeight="1" x14ac:dyDescent="0.25">
      <c r="A84" s="752" t="s">
        <v>237</v>
      </c>
      <c r="B84" s="759"/>
      <c r="C84" s="302"/>
      <c r="D84" s="303"/>
      <c r="E84" s="43" t="str">
        <f t="shared" si="6"/>
        <v/>
      </c>
      <c r="F84" s="91" t="str">
        <f t="shared" si="4"/>
        <v/>
      </c>
      <c r="G84" s="725"/>
      <c r="H84" s="726"/>
      <c r="I84" s="726"/>
      <c r="J84" s="727"/>
    </row>
    <row r="85" spans="1:10" ht="12.75" customHeight="1" x14ac:dyDescent="0.25">
      <c r="A85" s="752" t="s">
        <v>238</v>
      </c>
      <c r="B85" s="759"/>
      <c r="C85" s="307"/>
      <c r="D85" s="303"/>
      <c r="E85" s="43" t="str">
        <f t="shared" si="6"/>
        <v/>
      </c>
      <c r="F85" s="91" t="str">
        <f t="shared" si="4"/>
        <v/>
      </c>
      <c r="G85" s="725"/>
      <c r="H85" s="726"/>
      <c r="I85" s="726"/>
      <c r="J85" s="727"/>
    </row>
    <row r="86" spans="1:10" ht="12.75" customHeight="1" x14ac:dyDescent="0.25">
      <c r="A86" s="752" t="s">
        <v>239</v>
      </c>
      <c r="B86" s="759"/>
      <c r="C86" s="307"/>
      <c r="D86" s="303"/>
      <c r="E86" s="43" t="str">
        <f t="shared" si="6"/>
        <v/>
      </c>
      <c r="F86" s="91" t="str">
        <f t="shared" si="4"/>
        <v/>
      </c>
      <c r="G86" s="725"/>
      <c r="H86" s="726"/>
      <c r="I86" s="726"/>
      <c r="J86" s="727"/>
    </row>
    <row r="87" spans="1:10" ht="12.75" customHeight="1" x14ac:dyDescent="0.25">
      <c r="A87" s="752" t="s">
        <v>240</v>
      </c>
      <c r="B87" s="759"/>
      <c r="C87" s="307"/>
      <c r="D87" s="303"/>
      <c r="E87" s="43" t="str">
        <f t="shared" si="6"/>
        <v/>
      </c>
      <c r="F87" s="91" t="str">
        <f t="shared" si="4"/>
        <v/>
      </c>
      <c r="G87" s="725"/>
      <c r="H87" s="726"/>
      <c r="I87" s="726"/>
      <c r="J87" s="727"/>
    </row>
    <row r="88" spans="1:10" ht="12.75" customHeight="1" x14ac:dyDescent="0.25">
      <c r="A88" s="752" t="s">
        <v>241</v>
      </c>
      <c r="B88" s="759"/>
      <c r="C88" s="302"/>
      <c r="D88" s="303"/>
      <c r="E88" s="43" t="str">
        <f t="shared" si="6"/>
        <v/>
      </c>
      <c r="F88" s="91" t="str">
        <f t="shared" si="4"/>
        <v/>
      </c>
      <c r="G88" s="725"/>
      <c r="H88" s="726"/>
      <c r="I88" s="726"/>
      <c r="J88" s="727"/>
    </row>
    <row r="89" spans="1:10" ht="12.5" x14ac:dyDescent="0.25">
      <c r="A89" s="265" t="s">
        <v>135</v>
      </c>
      <c r="B89" s="270"/>
      <c r="C89" s="302"/>
      <c r="D89" s="303"/>
      <c r="E89" s="43" t="str">
        <f t="shared" si="6"/>
        <v/>
      </c>
      <c r="F89" s="91" t="str">
        <f t="shared" si="4"/>
        <v/>
      </c>
      <c r="G89" s="725"/>
      <c r="H89" s="726"/>
      <c r="I89" s="726"/>
      <c r="J89" s="727"/>
    </row>
    <row r="90" spans="1:10" ht="12.75" customHeight="1" x14ac:dyDescent="0.25">
      <c r="A90" s="760" t="s">
        <v>242</v>
      </c>
      <c r="B90" s="767"/>
      <c r="C90" s="229">
        <f>SUM(C83:C89)</f>
        <v>0</v>
      </c>
      <c r="D90" s="271">
        <f>SUM(D83:D89)</f>
        <v>0</v>
      </c>
      <c r="E90" s="32" t="str">
        <f t="shared" si="6"/>
        <v/>
      </c>
      <c r="F90" s="150" t="str">
        <f t="shared" si="4"/>
        <v/>
      </c>
      <c r="G90" s="725"/>
      <c r="H90" s="726"/>
      <c r="I90" s="726"/>
      <c r="J90" s="727"/>
    </row>
    <row r="91" spans="1:10" ht="12.75" customHeight="1" x14ac:dyDescent="0.25">
      <c r="A91" s="779"/>
      <c r="B91" s="780"/>
      <c r="C91" s="780"/>
      <c r="D91" s="780"/>
      <c r="E91" s="780"/>
      <c r="F91" s="780"/>
      <c r="G91" s="780"/>
      <c r="H91" s="780"/>
      <c r="I91" s="780"/>
      <c r="J91" s="781"/>
    </row>
    <row r="92" spans="1:10" ht="12.75" customHeight="1" x14ac:dyDescent="0.25">
      <c r="A92" s="765" t="s">
        <v>146</v>
      </c>
      <c r="B92" s="766"/>
      <c r="C92" s="67">
        <f>C74+C81+C90</f>
        <v>0</v>
      </c>
      <c r="D92" s="67">
        <f>D74+D81+D90</f>
        <v>0</v>
      </c>
      <c r="E92" s="32" t="str">
        <f>IF(AND($C92=0,$D92=0),"",$D92-$C92)</f>
        <v/>
      </c>
      <c r="F92" s="92" t="str">
        <f>IF(AND($C92="",$D92=""),"",IF(AND($C92=0,$D92&gt;0),10,IF(AND($D92=0,$C92&gt;0),-1,IF(AND($C92=0,$D92=0),"",$E92/$C92))))</f>
        <v/>
      </c>
      <c r="G92" s="725"/>
      <c r="H92" s="726"/>
      <c r="I92" s="726"/>
      <c r="J92" s="727"/>
    </row>
    <row r="93" spans="1:10" ht="12.75" customHeight="1" x14ac:dyDescent="0.25">
      <c r="A93" s="765" t="s">
        <v>147</v>
      </c>
      <c r="B93" s="766"/>
      <c r="C93" s="45"/>
      <c r="D93" s="45"/>
      <c r="E93" s="284" t="str">
        <f>IF(AND($C93=0,$D93=0),"",$D93-$C93)</f>
        <v/>
      </c>
      <c r="F93" s="285" t="str">
        <f t="shared" si="4"/>
        <v/>
      </c>
      <c r="G93" s="725"/>
      <c r="H93" s="726"/>
      <c r="I93" s="726"/>
      <c r="J93" s="727"/>
    </row>
    <row r="94" spans="1:10" ht="12.75" customHeight="1" x14ac:dyDescent="0.25">
      <c r="A94" s="765" t="s">
        <v>232</v>
      </c>
      <c r="B94" s="766"/>
      <c r="C94" s="86">
        <f>SUM(C92:C93)</f>
        <v>0</v>
      </c>
      <c r="D94" s="86">
        <f>SUM(D92:D93)</f>
        <v>0</v>
      </c>
      <c r="E94" s="32" t="str">
        <f>IF(AND($C94=0,$D94=0),"",$D94-$C94)</f>
        <v/>
      </c>
      <c r="F94" s="92" t="str">
        <f>IF(AND($C94="",$D94=""),"",IF(AND($C94=0,$D94&gt;0),10,IF(AND($D94=0,$C94&gt;0),-1,IF(AND($C94=0,$D94=0),"",$E94/$C94))))</f>
        <v/>
      </c>
      <c r="G94" s="725"/>
      <c r="H94" s="726"/>
      <c r="I94" s="726"/>
      <c r="J94" s="727"/>
    </row>
    <row r="95" spans="1:10" ht="9.75" customHeight="1" x14ac:dyDescent="0.25">
      <c r="A95" s="763"/>
      <c r="B95" s="763"/>
      <c r="C95" s="87"/>
      <c r="D95" s="87"/>
      <c r="E95" s="76"/>
      <c r="F95" s="231"/>
      <c r="G95" s="231"/>
      <c r="H95" s="231"/>
      <c r="I95" s="762"/>
      <c r="J95" s="762"/>
    </row>
    <row r="96" spans="1:10" hidden="1" x14ac:dyDescent="0.25">
      <c r="A96" s="193"/>
      <c r="B96" s="193"/>
      <c r="C96" s="87"/>
      <c r="D96" s="87"/>
      <c r="E96" s="76"/>
      <c r="F96" s="231"/>
      <c r="G96" s="231"/>
      <c r="H96" s="231"/>
      <c r="I96" s="288"/>
      <c r="J96" s="288"/>
    </row>
    <row r="97" spans="1:10" hidden="1" x14ac:dyDescent="0.25">
      <c r="E97" s="76"/>
      <c r="F97" s="231"/>
      <c r="G97" s="231"/>
      <c r="H97" s="231"/>
      <c r="I97" s="220"/>
      <c r="J97" s="220"/>
    </row>
    <row r="98" spans="1:10" hidden="1" x14ac:dyDescent="0.25">
      <c r="E98" s="76"/>
      <c r="F98" s="231"/>
      <c r="G98" s="231"/>
      <c r="H98" s="231"/>
      <c r="I98" s="220"/>
      <c r="J98" s="220"/>
    </row>
    <row r="99" spans="1:10" ht="18" hidden="1" customHeight="1" x14ac:dyDescent="0.25">
      <c r="A99" s="291"/>
      <c r="D99" s="87"/>
      <c r="E99" s="76"/>
      <c r="F99" s="231"/>
      <c r="G99" s="231"/>
      <c r="H99" s="231"/>
      <c r="I99" s="220"/>
      <c r="J99" s="220"/>
    </row>
    <row r="100" spans="1:10" hidden="1" x14ac:dyDescent="0.25">
      <c r="A100" s="193" t="s">
        <v>267</v>
      </c>
      <c r="D100" s="87"/>
      <c r="E100" s="76"/>
      <c r="F100" s="231"/>
      <c r="G100" s="231"/>
      <c r="H100" s="231"/>
      <c r="I100" s="220"/>
      <c r="J100" s="220"/>
    </row>
    <row r="101" spans="1:10" hidden="1" x14ac:dyDescent="0.25">
      <c r="D101" s="87"/>
      <c r="E101" s="76"/>
      <c r="F101" s="231"/>
      <c r="G101" s="231"/>
      <c r="H101" s="231"/>
      <c r="I101" s="220"/>
      <c r="J101" s="220"/>
    </row>
    <row r="102" spans="1:10" hidden="1" x14ac:dyDescent="0.25">
      <c r="D102" s="87"/>
      <c r="E102" s="76"/>
      <c r="F102" s="231"/>
      <c r="G102" s="231"/>
      <c r="H102" s="231"/>
      <c r="I102" s="220"/>
      <c r="J102" s="220"/>
    </row>
    <row r="103" spans="1:10" hidden="1" x14ac:dyDescent="0.25">
      <c r="D103" s="87"/>
      <c r="E103" s="76"/>
      <c r="F103" s="231"/>
      <c r="G103" s="231"/>
      <c r="H103" s="231"/>
      <c r="I103" s="220"/>
      <c r="J103" s="220"/>
    </row>
    <row r="104" spans="1:10" hidden="1" x14ac:dyDescent="0.25">
      <c r="D104" s="87"/>
      <c r="E104" s="76"/>
      <c r="F104" s="231"/>
      <c r="G104" s="231"/>
      <c r="H104" s="231"/>
      <c r="I104" s="220"/>
      <c r="J104" s="220"/>
    </row>
    <row r="105" spans="1:10" hidden="1" x14ac:dyDescent="0.25">
      <c r="D105" s="87"/>
      <c r="E105" s="76"/>
      <c r="F105" s="231"/>
      <c r="G105" s="231"/>
      <c r="H105" s="231"/>
      <c r="I105" s="220"/>
      <c r="J105" s="220"/>
    </row>
    <row r="106" spans="1:10" hidden="1" x14ac:dyDescent="0.25">
      <c r="D106" s="87"/>
      <c r="E106" s="76"/>
      <c r="F106" s="231"/>
      <c r="G106" s="231"/>
      <c r="H106" s="231"/>
      <c r="I106" s="220"/>
      <c r="J106" s="220"/>
    </row>
    <row r="107" spans="1:10" hidden="1" x14ac:dyDescent="0.25">
      <c r="C107" s="87"/>
      <c r="D107" s="87"/>
      <c r="E107" s="76"/>
      <c r="F107" s="231"/>
      <c r="G107" s="231"/>
      <c r="H107" s="231"/>
      <c r="I107" s="220"/>
      <c r="J107" s="220"/>
    </row>
    <row r="108" spans="1:10" hidden="1" x14ac:dyDescent="0.25">
      <c r="B108" s="69"/>
      <c r="E108" s="70"/>
      <c r="F108" s="192"/>
      <c r="G108" s="192"/>
      <c r="H108" s="192"/>
    </row>
    <row r="109" spans="1:10" hidden="1" x14ac:dyDescent="0.25">
      <c r="A109" s="193"/>
      <c r="B109" s="71"/>
      <c r="E109" s="70"/>
      <c r="F109" s="192"/>
      <c r="G109" s="192"/>
      <c r="H109" s="192"/>
    </row>
    <row r="110" spans="1:10" hidden="1" x14ac:dyDescent="0.25">
      <c r="B110" s="72"/>
      <c r="C110" s="70"/>
      <c r="D110" s="70"/>
      <c r="E110" s="70"/>
      <c r="F110" s="192"/>
      <c r="G110" s="192"/>
      <c r="H110" s="192"/>
    </row>
    <row r="111" spans="1:10" hidden="1" x14ac:dyDescent="0.25">
      <c r="B111" s="72"/>
      <c r="C111" s="70"/>
      <c r="D111" s="70"/>
      <c r="E111" s="70"/>
      <c r="F111" s="192"/>
      <c r="G111" s="192"/>
      <c r="H111" s="192"/>
    </row>
    <row r="112" spans="1:10" hidden="1" x14ac:dyDescent="0.25">
      <c r="B112" s="72"/>
      <c r="C112" s="70"/>
      <c r="D112" s="70"/>
      <c r="E112" s="70"/>
      <c r="F112" s="192"/>
      <c r="G112" s="192"/>
      <c r="H112" s="192"/>
    </row>
    <row r="113" spans="2:8" hidden="1" x14ac:dyDescent="0.25">
      <c r="B113" s="72"/>
      <c r="C113" s="70"/>
      <c r="D113" s="70"/>
      <c r="E113" s="70"/>
      <c r="F113" s="192"/>
      <c r="G113" s="192"/>
      <c r="H113" s="192"/>
    </row>
    <row r="114" spans="2:8" hidden="1" x14ac:dyDescent="0.25">
      <c r="B114" s="72"/>
      <c r="C114" s="70"/>
      <c r="D114" s="70"/>
      <c r="E114" s="70"/>
      <c r="F114" s="192"/>
      <c r="G114" s="192"/>
      <c r="H114" s="192"/>
    </row>
    <row r="115" spans="2:8" hidden="1" x14ac:dyDescent="0.25">
      <c r="B115" s="72"/>
      <c r="C115" s="70"/>
      <c r="D115" s="70"/>
      <c r="E115" s="70"/>
      <c r="F115" s="192"/>
      <c r="G115" s="192"/>
      <c r="H115" s="192"/>
    </row>
    <row r="116" spans="2:8" hidden="1" x14ac:dyDescent="0.25">
      <c r="B116" s="72"/>
      <c r="C116" s="72"/>
      <c r="D116" s="72"/>
      <c r="E116" s="72"/>
      <c r="F116" s="192"/>
      <c r="G116" s="192"/>
      <c r="H116" s="192"/>
    </row>
    <row r="117" spans="2:8" hidden="1" x14ac:dyDescent="0.25">
      <c r="B117" s="72"/>
      <c r="C117" s="72"/>
      <c r="D117" s="72"/>
      <c r="E117" s="72"/>
      <c r="F117" s="192"/>
      <c r="G117" s="192"/>
      <c r="H117" s="192"/>
    </row>
    <row r="118" spans="2:8" hidden="1" x14ac:dyDescent="0.25">
      <c r="B118" s="72"/>
      <c r="C118" s="72"/>
      <c r="D118" s="72"/>
      <c r="E118" s="72"/>
      <c r="F118" s="192"/>
      <c r="G118" s="192"/>
      <c r="H118" s="192"/>
    </row>
    <row r="119" spans="2:8" hidden="1" x14ac:dyDescent="0.25">
      <c r="B119" s="72"/>
      <c r="C119" s="72"/>
      <c r="D119" s="72"/>
      <c r="E119" s="72"/>
      <c r="F119" s="192"/>
      <c r="G119" s="192"/>
      <c r="H119" s="192"/>
    </row>
    <row r="120" spans="2:8" hidden="1" x14ac:dyDescent="0.25">
      <c r="B120" s="72"/>
      <c r="C120" s="72"/>
      <c r="D120" s="72"/>
      <c r="E120" s="72"/>
      <c r="F120" s="192"/>
      <c r="G120" s="192"/>
      <c r="H120" s="192"/>
    </row>
    <row r="121" spans="2:8" hidden="1" x14ac:dyDescent="0.25">
      <c r="B121" s="72"/>
      <c r="C121" s="72"/>
      <c r="D121" s="72"/>
      <c r="E121" s="72"/>
      <c r="F121" s="192"/>
      <c r="G121" s="192"/>
      <c r="H121" s="192"/>
    </row>
    <row r="122" spans="2:8" hidden="1" x14ac:dyDescent="0.25">
      <c r="B122" s="72"/>
      <c r="C122" s="72"/>
      <c r="D122" s="72"/>
      <c r="E122" s="72"/>
      <c r="F122" s="192"/>
      <c r="G122" s="192"/>
      <c r="H122" s="192"/>
    </row>
    <row r="123" spans="2:8" hidden="1" x14ac:dyDescent="0.25">
      <c r="B123" s="72"/>
      <c r="C123" s="72"/>
      <c r="D123" s="72"/>
      <c r="E123" s="72"/>
      <c r="F123" s="192"/>
      <c r="G123" s="192"/>
      <c r="H123" s="192"/>
    </row>
    <row r="124" spans="2:8" hidden="1" x14ac:dyDescent="0.25">
      <c r="B124" s="72"/>
      <c r="C124" s="72"/>
      <c r="D124" s="72"/>
      <c r="E124" s="72"/>
      <c r="F124" s="192"/>
      <c r="G124" s="192"/>
      <c r="H124" s="192"/>
    </row>
    <row r="125" spans="2:8" hidden="1" x14ac:dyDescent="0.25">
      <c r="B125" s="72"/>
      <c r="C125" s="72"/>
      <c r="D125" s="72"/>
      <c r="E125" s="72"/>
      <c r="F125" s="192"/>
      <c r="G125" s="192"/>
      <c r="H125" s="192"/>
    </row>
    <row r="126" spans="2:8" hidden="1" x14ac:dyDescent="0.25">
      <c r="B126" s="72"/>
      <c r="C126" s="72"/>
      <c r="D126" s="72"/>
      <c r="E126" s="72"/>
      <c r="F126" s="192"/>
      <c r="G126" s="192"/>
      <c r="H126" s="192"/>
    </row>
    <row r="127" spans="2:8" hidden="1" x14ac:dyDescent="0.25">
      <c r="B127" s="72"/>
      <c r="C127" s="72"/>
      <c r="D127" s="72"/>
      <c r="E127" s="72"/>
      <c r="F127" s="192"/>
      <c r="G127" s="192"/>
      <c r="H127" s="192"/>
    </row>
    <row r="128" spans="2:8" hidden="1" x14ac:dyDescent="0.25">
      <c r="B128" s="72"/>
      <c r="C128" s="72"/>
      <c r="D128" s="72"/>
      <c r="E128" s="72"/>
      <c r="F128" s="192"/>
      <c r="G128" s="192"/>
      <c r="H128" s="192"/>
    </row>
    <row r="129" spans="2:8" hidden="1" x14ac:dyDescent="0.25">
      <c r="B129" s="72"/>
      <c r="C129" s="72"/>
      <c r="D129" s="72"/>
      <c r="E129" s="72"/>
      <c r="F129" s="192"/>
      <c r="G129" s="192"/>
      <c r="H129" s="192"/>
    </row>
    <row r="130" spans="2:8" hidden="1" x14ac:dyDescent="0.25">
      <c r="B130" s="72"/>
      <c r="C130" s="72"/>
      <c r="D130" s="72"/>
      <c r="E130" s="72"/>
      <c r="F130" s="192"/>
      <c r="G130" s="192"/>
      <c r="H130" s="192"/>
    </row>
    <row r="131" spans="2:8" hidden="1" x14ac:dyDescent="0.25">
      <c r="B131" s="72"/>
      <c r="C131" s="72"/>
      <c r="D131" s="72"/>
      <c r="E131" s="72"/>
      <c r="F131" s="192"/>
      <c r="G131" s="192"/>
      <c r="H131" s="192"/>
    </row>
    <row r="132" spans="2:8" hidden="1" x14ac:dyDescent="0.25">
      <c r="B132" s="72"/>
      <c r="C132" s="72"/>
      <c r="D132" s="72"/>
      <c r="E132" s="72"/>
      <c r="F132" s="192"/>
      <c r="G132" s="192"/>
      <c r="H132" s="192"/>
    </row>
    <row r="133" spans="2:8" hidden="1" x14ac:dyDescent="0.25">
      <c r="B133" s="72"/>
      <c r="C133" s="72"/>
      <c r="D133" s="72"/>
      <c r="E133" s="72"/>
      <c r="F133" s="192"/>
      <c r="G133" s="192"/>
      <c r="H133" s="192"/>
    </row>
    <row r="134" spans="2:8" hidden="1" x14ac:dyDescent="0.25">
      <c r="B134" s="72"/>
      <c r="C134" s="72"/>
      <c r="D134" s="72"/>
      <c r="E134" s="72"/>
      <c r="F134" s="192"/>
      <c r="G134" s="192"/>
      <c r="H134" s="192"/>
    </row>
    <row r="135" spans="2:8" hidden="1" x14ac:dyDescent="0.25">
      <c r="B135" s="72"/>
      <c r="C135" s="72"/>
      <c r="D135" s="72"/>
      <c r="E135" s="72"/>
      <c r="F135" s="192"/>
      <c r="G135" s="192"/>
      <c r="H135" s="192"/>
    </row>
    <row r="136" spans="2:8" hidden="1" x14ac:dyDescent="0.25">
      <c r="B136" s="72"/>
      <c r="C136" s="72"/>
      <c r="D136" s="72"/>
      <c r="E136" s="72"/>
      <c r="F136" s="192"/>
      <c r="G136" s="192"/>
      <c r="H136" s="192"/>
    </row>
    <row r="137" spans="2:8" hidden="1" x14ac:dyDescent="0.25">
      <c r="B137" s="72"/>
      <c r="C137" s="72"/>
      <c r="D137" s="72"/>
      <c r="E137" s="72"/>
      <c r="F137" s="192"/>
      <c r="G137" s="192"/>
      <c r="H137" s="192"/>
    </row>
    <row r="138" spans="2:8" hidden="1" x14ac:dyDescent="0.25">
      <c r="B138" s="72"/>
      <c r="C138" s="72"/>
      <c r="D138" s="72"/>
      <c r="E138" s="72"/>
      <c r="F138" s="192"/>
      <c r="G138" s="192"/>
      <c r="H138" s="192"/>
    </row>
    <row r="139" spans="2:8" hidden="1" x14ac:dyDescent="0.25">
      <c r="B139" s="72"/>
      <c r="C139" s="72"/>
      <c r="D139" s="72"/>
      <c r="E139" s="72"/>
      <c r="F139" s="192"/>
      <c r="G139" s="192"/>
      <c r="H139" s="192"/>
    </row>
    <row r="140" spans="2:8" hidden="1" x14ac:dyDescent="0.25">
      <c r="B140" s="72"/>
      <c r="C140" s="72"/>
      <c r="D140" s="72"/>
      <c r="E140" s="72"/>
      <c r="F140" s="192"/>
      <c r="G140" s="192"/>
      <c r="H140" s="192"/>
    </row>
    <row r="141" spans="2:8" hidden="1" x14ac:dyDescent="0.25">
      <c r="B141" s="72"/>
      <c r="C141" s="72"/>
      <c r="D141" s="72"/>
      <c r="E141" s="72"/>
      <c r="F141" s="192"/>
      <c r="G141" s="192"/>
      <c r="H141" s="192"/>
    </row>
    <row r="142" spans="2:8" hidden="1" x14ac:dyDescent="0.25">
      <c r="B142" s="72"/>
      <c r="C142" s="72"/>
      <c r="D142" s="72"/>
      <c r="E142" s="72"/>
      <c r="F142" s="192"/>
      <c r="G142" s="192"/>
      <c r="H142" s="192"/>
    </row>
    <row r="143" spans="2:8" hidden="1" x14ac:dyDescent="0.25">
      <c r="B143" s="72"/>
      <c r="C143" s="72"/>
      <c r="D143" s="72"/>
      <c r="E143" s="72"/>
      <c r="F143" s="192"/>
      <c r="G143" s="192"/>
      <c r="H143" s="192"/>
    </row>
    <row r="144" spans="2:8" hidden="1" x14ac:dyDescent="0.25">
      <c r="B144" s="72"/>
      <c r="C144" s="72"/>
      <c r="D144" s="72"/>
      <c r="E144" s="72"/>
      <c r="F144" s="192"/>
      <c r="G144" s="192"/>
      <c r="H144" s="192"/>
    </row>
    <row r="145" spans="2:8" hidden="1" x14ac:dyDescent="0.25">
      <c r="B145" s="72"/>
      <c r="C145" s="72"/>
      <c r="D145" s="72"/>
      <c r="E145" s="72"/>
      <c r="F145" s="192"/>
      <c r="G145" s="192"/>
      <c r="H145" s="192"/>
    </row>
    <row r="146" spans="2:8" hidden="1" x14ac:dyDescent="0.25">
      <c r="B146" s="72"/>
      <c r="C146" s="72"/>
      <c r="D146" s="72"/>
      <c r="E146" s="72"/>
      <c r="F146" s="192"/>
      <c r="G146" s="192"/>
      <c r="H146" s="192"/>
    </row>
    <row r="147" spans="2:8" hidden="1" x14ac:dyDescent="0.25">
      <c r="B147" s="72"/>
      <c r="C147" s="72"/>
      <c r="D147" s="72"/>
      <c r="E147" s="72"/>
      <c r="F147" s="192"/>
      <c r="G147" s="192"/>
      <c r="H147" s="192"/>
    </row>
    <row r="148" spans="2:8" hidden="1" x14ac:dyDescent="0.25">
      <c r="B148" s="72"/>
      <c r="C148" s="72"/>
      <c r="D148" s="72"/>
      <c r="E148" s="72"/>
      <c r="F148" s="192"/>
      <c r="G148" s="192"/>
      <c r="H148" s="192"/>
    </row>
    <row r="149" spans="2:8" hidden="1" x14ac:dyDescent="0.25">
      <c r="B149" s="72"/>
      <c r="C149" s="72"/>
      <c r="D149" s="72"/>
      <c r="E149" s="72"/>
      <c r="F149" s="192"/>
      <c r="G149" s="192"/>
      <c r="H149" s="192"/>
    </row>
    <row r="150" spans="2:8" hidden="1" x14ac:dyDescent="0.25">
      <c r="B150" s="72"/>
      <c r="C150" s="72"/>
      <c r="D150" s="72"/>
      <c r="E150" s="72"/>
      <c r="F150" s="192"/>
      <c r="G150" s="192"/>
      <c r="H150" s="192"/>
    </row>
    <row r="151" spans="2:8" hidden="1" x14ac:dyDescent="0.25">
      <c r="B151" s="72"/>
      <c r="C151" s="72"/>
      <c r="D151" s="72"/>
      <c r="E151" s="72"/>
      <c r="F151" s="192"/>
      <c r="G151" s="192"/>
      <c r="H151" s="192"/>
    </row>
    <row r="152" spans="2:8" hidden="1" x14ac:dyDescent="0.25">
      <c r="B152" s="72"/>
      <c r="C152" s="72"/>
      <c r="D152" s="72"/>
      <c r="E152" s="72"/>
      <c r="F152" s="192"/>
      <c r="G152" s="192"/>
      <c r="H152" s="192"/>
    </row>
    <row r="153" spans="2:8" hidden="1" x14ac:dyDescent="0.25">
      <c r="B153" s="72"/>
      <c r="C153" s="72"/>
      <c r="D153" s="72"/>
      <c r="E153" s="72"/>
      <c r="F153" s="192"/>
      <c r="G153" s="192"/>
      <c r="H153" s="192"/>
    </row>
    <row r="154" spans="2:8" hidden="1" x14ac:dyDescent="0.25">
      <c r="B154" s="72"/>
      <c r="C154" s="72"/>
      <c r="D154" s="72"/>
      <c r="E154" s="72"/>
      <c r="F154" s="192"/>
      <c r="G154" s="192"/>
      <c r="H154" s="192"/>
    </row>
    <row r="155" spans="2:8" hidden="1" x14ac:dyDescent="0.25">
      <c r="B155" s="72"/>
      <c r="C155" s="72"/>
      <c r="D155" s="72"/>
      <c r="E155" s="72"/>
      <c r="F155" s="192"/>
      <c r="G155" s="192"/>
      <c r="H155" s="192"/>
    </row>
    <row r="156" spans="2:8" hidden="1" x14ac:dyDescent="0.25">
      <c r="B156" s="72"/>
      <c r="C156" s="72"/>
      <c r="D156" s="72"/>
      <c r="E156" s="72"/>
      <c r="F156" s="192"/>
      <c r="G156" s="192"/>
      <c r="H156" s="192"/>
    </row>
    <row r="157" spans="2:8" hidden="1" x14ac:dyDescent="0.25">
      <c r="B157" s="72"/>
      <c r="C157" s="72"/>
      <c r="D157" s="72"/>
      <c r="E157" s="72"/>
      <c r="F157" s="192"/>
      <c r="G157" s="192"/>
      <c r="H157" s="192"/>
    </row>
    <row r="158" spans="2:8" hidden="1" x14ac:dyDescent="0.25">
      <c r="B158" s="72"/>
      <c r="C158" s="72"/>
      <c r="D158" s="72"/>
      <c r="E158" s="72"/>
      <c r="F158" s="192"/>
      <c r="G158" s="192"/>
      <c r="H158" s="192"/>
    </row>
    <row r="159" spans="2:8" hidden="1" x14ac:dyDescent="0.25">
      <c r="B159" s="72"/>
      <c r="C159" s="72"/>
      <c r="D159" s="72"/>
      <c r="E159" s="72"/>
      <c r="F159" s="72"/>
      <c r="G159" s="72"/>
      <c r="H159" s="72"/>
    </row>
    <row r="160" spans="2:8" hidden="1" x14ac:dyDescent="0.25">
      <c r="B160" s="72"/>
      <c r="C160" s="72"/>
      <c r="D160" s="72"/>
      <c r="E160" s="72"/>
      <c r="F160" s="72"/>
      <c r="G160" s="72"/>
      <c r="H160" s="72"/>
    </row>
    <row r="161" spans="2:8" hidden="1" x14ac:dyDescent="0.25">
      <c r="B161" s="72"/>
      <c r="C161" s="72"/>
      <c r="D161" s="72"/>
      <c r="E161" s="72"/>
      <c r="F161" s="72"/>
      <c r="G161" s="72"/>
      <c r="H161" s="72"/>
    </row>
    <row r="162" spans="2:8" hidden="1" x14ac:dyDescent="0.25">
      <c r="B162" s="72"/>
      <c r="C162" s="72"/>
      <c r="D162" s="72"/>
      <c r="E162" s="72"/>
      <c r="F162" s="72"/>
      <c r="G162" s="72"/>
      <c r="H162" s="72"/>
    </row>
    <row r="163" spans="2:8" hidden="1" x14ac:dyDescent="0.25">
      <c r="B163" s="72"/>
      <c r="C163" s="72"/>
      <c r="D163" s="72"/>
      <c r="E163" s="72"/>
      <c r="F163" s="72"/>
      <c r="G163" s="72"/>
      <c r="H163" s="72"/>
    </row>
    <row r="164" spans="2:8" hidden="1" x14ac:dyDescent="0.25">
      <c r="B164" s="72"/>
      <c r="C164" s="72"/>
      <c r="D164" s="72"/>
      <c r="E164" s="72"/>
      <c r="F164" s="72"/>
      <c r="G164" s="72"/>
      <c r="H164" s="72"/>
    </row>
    <row r="165" spans="2:8" hidden="1" x14ac:dyDescent="0.25">
      <c r="B165" s="72"/>
      <c r="C165" s="72"/>
      <c r="D165" s="72"/>
      <c r="E165" s="72"/>
      <c r="F165" s="72"/>
      <c r="G165" s="72"/>
      <c r="H165" s="72"/>
    </row>
    <row r="166" spans="2:8" hidden="1" x14ac:dyDescent="0.25">
      <c r="B166" s="72"/>
      <c r="C166" s="72"/>
      <c r="D166" s="72"/>
      <c r="E166" s="72"/>
      <c r="F166" s="72"/>
      <c r="G166" s="72"/>
      <c r="H166" s="72"/>
    </row>
    <row r="167" spans="2:8" hidden="1" x14ac:dyDescent="0.25">
      <c r="B167" s="72"/>
      <c r="C167" s="72"/>
      <c r="D167" s="72"/>
      <c r="E167" s="72"/>
      <c r="F167" s="72"/>
      <c r="G167" s="72"/>
      <c r="H167" s="72"/>
    </row>
    <row r="168" spans="2:8" hidden="1" x14ac:dyDescent="0.25">
      <c r="B168" s="72"/>
      <c r="C168" s="72"/>
      <c r="D168" s="72"/>
      <c r="E168" s="72"/>
      <c r="F168" s="72"/>
      <c r="G168" s="72"/>
      <c r="H168" s="72"/>
    </row>
    <row r="169" spans="2:8" hidden="1" x14ac:dyDescent="0.25">
      <c r="B169" s="72"/>
      <c r="C169" s="72"/>
      <c r="D169" s="72"/>
      <c r="E169" s="72"/>
      <c r="F169" s="72"/>
      <c r="G169" s="72"/>
      <c r="H169" s="72"/>
    </row>
    <row r="170" spans="2:8" hidden="1" x14ac:dyDescent="0.25">
      <c r="B170" s="72"/>
      <c r="C170" s="72"/>
      <c r="D170" s="72"/>
      <c r="E170" s="72"/>
      <c r="F170" s="72"/>
      <c r="G170" s="72"/>
      <c r="H170" s="72"/>
    </row>
    <row r="171" spans="2:8" hidden="1" x14ac:dyDescent="0.25">
      <c r="B171" s="72"/>
      <c r="C171" s="72"/>
      <c r="D171" s="72"/>
      <c r="E171" s="72"/>
      <c r="F171" s="72"/>
      <c r="G171" s="72"/>
      <c r="H171" s="72"/>
    </row>
    <row r="172" spans="2:8" hidden="1" x14ac:dyDescent="0.25">
      <c r="B172" s="72"/>
      <c r="C172" s="72"/>
      <c r="D172" s="72"/>
      <c r="E172" s="72"/>
      <c r="F172" s="72"/>
      <c r="G172" s="72"/>
      <c r="H172" s="72"/>
    </row>
    <row r="173" spans="2:8" hidden="1" x14ac:dyDescent="0.25">
      <c r="B173" s="72"/>
      <c r="C173" s="72"/>
      <c r="D173" s="72"/>
      <c r="E173" s="72"/>
      <c r="F173" s="72"/>
      <c r="G173" s="72"/>
      <c r="H173" s="72"/>
    </row>
    <row r="174" spans="2:8" hidden="1" x14ac:dyDescent="0.25">
      <c r="B174" s="72"/>
      <c r="C174" s="72"/>
      <c r="D174" s="72"/>
      <c r="E174" s="72"/>
      <c r="F174" s="72"/>
      <c r="G174" s="72"/>
      <c r="H174" s="72"/>
    </row>
    <row r="175" spans="2:8" hidden="1" x14ac:dyDescent="0.25">
      <c r="B175" s="72"/>
      <c r="C175" s="72"/>
      <c r="D175" s="72"/>
      <c r="E175" s="72"/>
      <c r="F175" s="72"/>
      <c r="G175" s="72"/>
      <c r="H175" s="72"/>
    </row>
    <row r="176" spans="2:8" hidden="1" x14ac:dyDescent="0.25">
      <c r="B176" s="72"/>
      <c r="C176" s="72"/>
      <c r="D176" s="72"/>
      <c r="E176" s="72"/>
      <c r="F176" s="72"/>
      <c r="G176" s="72"/>
      <c r="H176" s="72"/>
    </row>
    <row r="177" spans="2:8" hidden="1" x14ac:dyDescent="0.25">
      <c r="B177" s="72"/>
      <c r="C177" s="72"/>
      <c r="D177" s="72"/>
      <c r="E177" s="72"/>
      <c r="F177" s="72"/>
      <c r="G177" s="72"/>
      <c r="H177" s="72"/>
    </row>
    <row r="178" spans="2:8" hidden="1" x14ac:dyDescent="0.25">
      <c r="B178" s="72"/>
      <c r="C178" s="72"/>
      <c r="D178" s="72"/>
      <c r="E178" s="72"/>
      <c r="F178" s="72"/>
      <c r="G178" s="72"/>
      <c r="H178" s="72"/>
    </row>
    <row r="179" spans="2:8" hidden="1" x14ac:dyDescent="0.25">
      <c r="B179" s="72"/>
      <c r="C179" s="72"/>
      <c r="D179" s="72"/>
      <c r="E179" s="72"/>
      <c r="F179" s="72"/>
      <c r="G179" s="72"/>
      <c r="H179" s="72"/>
    </row>
    <row r="180" spans="2:8" hidden="1" x14ac:dyDescent="0.25">
      <c r="B180" s="72"/>
      <c r="C180" s="72"/>
      <c r="D180" s="72"/>
      <c r="E180" s="72"/>
      <c r="F180" s="72"/>
      <c r="G180" s="72"/>
      <c r="H180" s="72"/>
    </row>
    <row r="181" spans="2:8" hidden="1" x14ac:dyDescent="0.25">
      <c r="B181" s="72"/>
      <c r="C181" s="72"/>
      <c r="D181" s="72"/>
      <c r="E181" s="72"/>
      <c r="F181" s="72"/>
      <c r="G181" s="72"/>
      <c r="H181" s="72"/>
    </row>
    <row r="182" spans="2:8" hidden="1" x14ac:dyDescent="0.25">
      <c r="B182" s="72"/>
      <c r="C182" s="72"/>
      <c r="D182" s="72"/>
      <c r="E182" s="72"/>
      <c r="F182" s="72"/>
      <c r="G182" s="72"/>
      <c r="H182" s="72"/>
    </row>
    <row r="183" spans="2:8" hidden="1" x14ac:dyDescent="0.25">
      <c r="B183" s="72"/>
      <c r="C183" s="72"/>
      <c r="D183" s="72"/>
      <c r="E183" s="72"/>
      <c r="F183" s="72"/>
      <c r="G183" s="72"/>
      <c r="H183" s="72"/>
    </row>
    <row r="184" spans="2:8" hidden="1" x14ac:dyDescent="0.25">
      <c r="B184" s="72"/>
      <c r="C184" s="72"/>
      <c r="D184" s="72"/>
      <c r="E184" s="72"/>
      <c r="F184" s="72"/>
      <c r="G184" s="72"/>
      <c r="H184" s="72"/>
    </row>
    <row r="185" spans="2:8" hidden="1" x14ac:dyDescent="0.25">
      <c r="B185" s="72"/>
      <c r="C185" s="72"/>
      <c r="D185" s="72"/>
      <c r="E185" s="72"/>
      <c r="F185" s="72"/>
      <c r="G185" s="72"/>
      <c r="H185" s="72"/>
    </row>
    <row r="186" spans="2:8" hidden="1" x14ac:dyDescent="0.25">
      <c r="B186" s="72"/>
      <c r="C186" s="72"/>
      <c r="D186" s="72"/>
      <c r="E186" s="72"/>
      <c r="F186" s="72"/>
      <c r="G186" s="72"/>
      <c r="H186" s="72"/>
    </row>
    <row r="187" spans="2:8" hidden="1" x14ac:dyDescent="0.25">
      <c r="B187" s="72"/>
      <c r="C187" s="72"/>
      <c r="D187" s="72"/>
      <c r="E187" s="72"/>
      <c r="F187" s="72"/>
      <c r="G187" s="72"/>
      <c r="H187" s="72"/>
    </row>
    <row r="188" spans="2:8" hidden="1" x14ac:dyDescent="0.25">
      <c r="B188" s="72"/>
      <c r="C188" s="72"/>
      <c r="D188" s="72"/>
      <c r="E188" s="72"/>
      <c r="F188" s="72"/>
      <c r="G188" s="72"/>
      <c r="H188" s="72"/>
    </row>
    <row r="189" spans="2:8" hidden="1" x14ac:dyDescent="0.25">
      <c r="B189" s="72"/>
      <c r="C189" s="72"/>
      <c r="D189" s="72"/>
      <c r="E189" s="72"/>
      <c r="F189" s="72"/>
      <c r="G189" s="72"/>
      <c r="H189" s="72"/>
    </row>
    <row r="190" spans="2:8" hidden="1" x14ac:dyDescent="0.25">
      <c r="B190" s="72"/>
      <c r="C190" s="72"/>
      <c r="D190" s="72"/>
      <c r="E190" s="72"/>
      <c r="F190" s="72"/>
      <c r="G190" s="72"/>
      <c r="H190" s="72"/>
    </row>
    <row r="191" spans="2:8" hidden="1" x14ac:dyDescent="0.25">
      <c r="B191" s="72"/>
      <c r="C191" s="72"/>
      <c r="D191" s="72"/>
      <c r="E191" s="72"/>
      <c r="F191" s="72"/>
      <c r="G191" s="72"/>
      <c r="H191" s="72"/>
    </row>
    <row r="192" spans="2:8" hidden="1" x14ac:dyDescent="0.25">
      <c r="B192" s="72"/>
      <c r="C192" s="72"/>
      <c r="D192" s="72"/>
      <c r="E192" s="72"/>
      <c r="F192" s="72"/>
      <c r="G192" s="72"/>
      <c r="H192" s="72"/>
    </row>
    <row r="193" spans="2:8" hidden="1" x14ac:dyDescent="0.25">
      <c r="B193" s="72"/>
      <c r="C193" s="72"/>
      <c r="D193" s="72"/>
      <c r="E193" s="72"/>
      <c r="F193" s="72"/>
      <c r="G193" s="72"/>
      <c r="H193" s="72"/>
    </row>
    <row r="194" spans="2:8" hidden="1" x14ac:dyDescent="0.25">
      <c r="B194" s="72"/>
      <c r="C194" s="72"/>
      <c r="D194" s="72"/>
      <c r="E194" s="72"/>
      <c r="F194" s="72"/>
      <c r="G194" s="72"/>
      <c r="H194" s="72"/>
    </row>
    <row r="195" spans="2:8" hidden="1" x14ac:dyDescent="0.25">
      <c r="B195" s="72"/>
      <c r="C195" s="72"/>
      <c r="D195" s="72"/>
      <c r="E195" s="72"/>
      <c r="F195" s="72"/>
      <c r="G195" s="72"/>
      <c r="H195" s="72"/>
    </row>
    <row r="196" spans="2:8" hidden="1" x14ac:dyDescent="0.25">
      <c r="B196" s="72"/>
      <c r="C196" s="72"/>
      <c r="D196" s="72"/>
      <c r="E196" s="72"/>
      <c r="F196" s="72"/>
      <c r="G196" s="72"/>
      <c r="H196" s="72"/>
    </row>
    <row r="197" spans="2:8" hidden="1" x14ac:dyDescent="0.25">
      <c r="B197" s="72"/>
      <c r="C197" s="72"/>
      <c r="D197" s="72"/>
      <c r="E197" s="72"/>
      <c r="F197" s="72"/>
      <c r="G197" s="72"/>
      <c r="H197" s="72"/>
    </row>
    <row r="198" spans="2:8" hidden="1" x14ac:dyDescent="0.25">
      <c r="B198" s="72"/>
      <c r="C198" s="72"/>
      <c r="D198" s="72"/>
      <c r="E198" s="72"/>
      <c r="F198" s="72"/>
      <c r="G198" s="72"/>
      <c r="H198" s="72"/>
    </row>
    <row r="199" spans="2:8" hidden="1" x14ac:dyDescent="0.25">
      <c r="B199" s="72"/>
      <c r="C199" s="72"/>
      <c r="D199" s="72"/>
      <c r="E199" s="72"/>
      <c r="F199" s="72"/>
      <c r="G199" s="72"/>
      <c r="H199" s="72"/>
    </row>
    <row r="200" spans="2:8" hidden="1" x14ac:dyDescent="0.25">
      <c r="B200" s="72"/>
      <c r="C200" s="72"/>
      <c r="D200" s="72"/>
      <c r="E200" s="72"/>
      <c r="F200" s="72"/>
      <c r="G200" s="72"/>
      <c r="H200" s="72"/>
    </row>
    <row r="201" spans="2:8" hidden="1" x14ac:dyDescent="0.25">
      <c r="B201" s="72"/>
      <c r="C201" s="72"/>
      <c r="D201" s="72"/>
      <c r="E201" s="72"/>
      <c r="F201" s="72"/>
      <c r="G201" s="72"/>
      <c r="H201" s="72"/>
    </row>
    <row r="202" spans="2:8" hidden="1" x14ac:dyDescent="0.25">
      <c r="B202" s="72"/>
      <c r="C202" s="72"/>
      <c r="D202" s="72"/>
      <c r="E202" s="72"/>
      <c r="F202" s="72"/>
      <c r="G202" s="72"/>
      <c r="H202" s="72"/>
    </row>
    <row r="203" spans="2:8" hidden="1" x14ac:dyDescent="0.25">
      <c r="B203" s="72"/>
      <c r="C203" s="72"/>
      <c r="D203" s="72"/>
      <c r="E203" s="72"/>
      <c r="F203" s="72"/>
      <c r="G203" s="72"/>
      <c r="H203" s="72"/>
    </row>
    <row r="204" spans="2:8" hidden="1" x14ac:dyDescent="0.25">
      <c r="B204" s="72"/>
      <c r="C204" s="72"/>
      <c r="D204" s="72"/>
      <c r="E204" s="72"/>
      <c r="F204" s="72"/>
      <c r="G204" s="72"/>
      <c r="H204" s="72"/>
    </row>
    <row r="205" spans="2:8" hidden="1" x14ac:dyDescent="0.25">
      <c r="B205" s="72"/>
      <c r="C205" s="72"/>
      <c r="D205" s="72"/>
      <c r="E205" s="72"/>
      <c r="F205" s="72"/>
      <c r="G205" s="72"/>
      <c r="H205" s="72"/>
    </row>
    <row r="206" spans="2:8" hidden="1" x14ac:dyDescent="0.25">
      <c r="B206" s="72"/>
      <c r="C206" s="72"/>
      <c r="D206" s="72"/>
      <c r="E206" s="72"/>
      <c r="F206" s="72"/>
      <c r="G206" s="72"/>
      <c r="H206" s="72"/>
    </row>
    <row r="207" spans="2:8" hidden="1" x14ac:dyDescent="0.25">
      <c r="B207" s="72"/>
      <c r="C207" s="72"/>
      <c r="D207" s="72"/>
      <c r="E207" s="72"/>
      <c r="F207" s="72"/>
      <c r="G207" s="72"/>
      <c r="H207" s="72"/>
    </row>
    <row r="208" spans="2:8" hidden="1" x14ac:dyDescent="0.25">
      <c r="B208" s="72"/>
      <c r="C208" s="72"/>
      <c r="D208" s="72"/>
      <c r="E208" s="72"/>
      <c r="F208" s="72"/>
      <c r="G208" s="72"/>
      <c r="H208" s="72"/>
    </row>
    <row r="209" spans="2:8" hidden="1" x14ac:dyDescent="0.25">
      <c r="B209" s="72"/>
      <c r="C209" s="72"/>
      <c r="D209" s="72"/>
      <c r="E209" s="72"/>
      <c r="F209" s="72"/>
      <c r="G209" s="72"/>
      <c r="H209" s="72"/>
    </row>
    <row r="210" spans="2:8" hidden="1" x14ac:dyDescent="0.25">
      <c r="B210" s="72"/>
      <c r="C210" s="72"/>
      <c r="D210" s="72"/>
      <c r="E210" s="72"/>
      <c r="F210" s="72"/>
      <c r="G210" s="72"/>
      <c r="H210" s="72"/>
    </row>
    <row r="211" spans="2:8" hidden="1" x14ac:dyDescent="0.25">
      <c r="B211" s="72"/>
      <c r="C211" s="72"/>
      <c r="D211" s="72"/>
      <c r="E211" s="72"/>
      <c r="F211" s="72"/>
      <c r="G211" s="72"/>
      <c r="H211" s="72"/>
    </row>
    <row r="212" spans="2:8" hidden="1" x14ac:dyDescent="0.25">
      <c r="B212" s="72"/>
      <c r="C212" s="72"/>
      <c r="D212" s="72"/>
      <c r="E212" s="72"/>
      <c r="F212" s="72"/>
      <c r="G212" s="72"/>
      <c r="H212" s="72"/>
    </row>
    <row r="213" spans="2:8" hidden="1" x14ac:dyDescent="0.25">
      <c r="B213" s="72"/>
      <c r="C213" s="72"/>
      <c r="D213" s="72"/>
      <c r="E213" s="72"/>
      <c r="F213" s="72"/>
      <c r="G213" s="72"/>
      <c r="H213" s="72"/>
    </row>
    <row r="214" spans="2:8" hidden="1" x14ac:dyDescent="0.25">
      <c r="B214" s="72"/>
      <c r="C214" s="72"/>
      <c r="D214" s="72"/>
      <c r="E214" s="72"/>
      <c r="F214" s="72"/>
      <c r="G214" s="72"/>
      <c r="H214" s="72"/>
    </row>
    <row r="215" spans="2:8" hidden="1" x14ac:dyDescent="0.25">
      <c r="B215" s="72"/>
      <c r="C215" s="72"/>
      <c r="D215" s="72"/>
      <c r="E215" s="72"/>
      <c r="F215" s="72"/>
      <c r="G215" s="72"/>
      <c r="H215" s="72"/>
    </row>
    <row r="216" spans="2:8" hidden="1" x14ac:dyDescent="0.25">
      <c r="B216" s="72"/>
      <c r="C216" s="72"/>
      <c r="D216" s="72"/>
      <c r="E216" s="72"/>
      <c r="F216" s="72"/>
      <c r="G216" s="72"/>
      <c r="H216" s="72"/>
    </row>
    <row r="217" spans="2:8" hidden="1" x14ac:dyDescent="0.25">
      <c r="B217" s="72"/>
      <c r="C217" s="72"/>
      <c r="D217" s="72"/>
      <c r="E217" s="72"/>
      <c r="F217" s="72"/>
      <c r="G217" s="72"/>
      <c r="H217" s="72"/>
    </row>
    <row r="218" spans="2:8" hidden="1" x14ac:dyDescent="0.25">
      <c r="B218" s="72"/>
      <c r="C218" s="72"/>
      <c r="D218" s="72"/>
      <c r="E218" s="72"/>
      <c r="F218" s="72"/>
      <c r="G218" s="72"/>
      <c r="H218" s="72"/>
    </row>
    <row r="219" spans="2:8" hidden="1" x14ac:dyDescent="0.25">
      <c r="B219" s="72"/>
      <c r="C219" s="72"/>
      <c r="D219" s="72"/>
      <c r="E219" s="72"/>
      <c r="F219" s="72"/>
      <c r="G219" s="72"/>
      <c r="H219" s="72"/>
    </row>
    <row r="220" spans="2:8" hidden="1" x14ac:dyDescent="0.25">
      <c r="B220" s="72"/>
      <c r="C220" s="72"/>
      <c r="D220" s="72"/>
      <c r="E220" s="72"/>
      <c r="F220" s="72"/>
      <c r="G220" s="72"/>
      <c r="H220" s="72"/>
    </row>
    <row r="221" spans="2:8" hidden="1" x14ac:dyDescent="0.25">
      <c r="B221" s="72"/>
      <c r="C221" s="72"/>
      <c r="D221" s="72"/>
      <c r="E221" s="72"/>
      <c r="F221" s="72"/>
      <c r="G221" s="72"/>
      <c r="H221" s="72"/>
    </row>
    <row r="222" spans="2:8" hidden="1" x14ac:dyDescent="0.25">
      <c r="B222" s="72"/>
      <c r="C222" s="72"/>
      <c r="D222" s="72"/>
      <c r="E222" s="72"/>
      <c r="F222" s="72"/>
      <c r="G222" s="72"/>
      <c r="H222" s="72"/>
    </row>
    <row r="223" spans="2:8" hidden="1" x14ac:dyDescent="0.25">
      <c r="B223" s="72"/>
      <c r="C223" s="72"/>
      <c r="D223" s="72"/>
      <c r="E223" s="72"/>
      <c r="F223" s="72"/>
      <c r="G223" s="72"/>
      <c r="H223" s="72"/>
    </row>
    <row r="224" spans="2:8" hidden="1" x14ac:dyDescent="0.25">
      <c r="B224" s="72"/>
      <c r="C224" s="72"/>
      <c r="D224" s="72"/>
      <c r="E224" s="72"/>
      <c r="F224" s="72"/>
      <c r="G224" s="72"/>
      <c r="H224" s="72"/>
    </row>
    <row r="225" spans="2:8" hidden="1" x14ac:dyDescent="0.25">
      <c r="B225" s="72"/>
      <c r="C225" s="72"/>
      <c r="D225" s="72"/>
      <c r="E225" s="72"/>
      <c r="F225" s="72"/>
      <c r="G225" s="72"/>
      <c r="H225" s="72"/>
    </row>
    <row r="226" spans="2:8" hidden="1" x14ac:dyDescent="0.25">
      <c r="B226" s="72"/>
      <c r="C226" s="72"/>
      <c r="D226" s="72"/>
      <c r="E226" s="72"/>
      <c r="F226" s="72"/>
      <c r="G226" s="72"/>
      <c r="H226" s="72"/>
    </row>
    <row r="227" spans="2:8" hidden="1" x14ac:dyDescent="0.25">
      <c r="B227" s="72"/>
      <c r="C227" s="72"/>
      <c r="D227" s="72"/>
      <c r="E227" s="72"/>
      <c r="F227" s="72"/>
      <c r="G227" s="72"/>
      <c r="H227" s="72"/>
    </row>
    <row r="228" spans="2:8" hidden="1" x14ac:dyDescent="0.25">
      <c r="B228" s="72"/>
      <c r="C228" s="72"/>
      <c r="D228" s="72"/>
      <c r="E228" s="72"/>
      <c r="F228" s="72"/>
      <c r="G228" s="72"/>
      <c r="H228" s="72"/>
    </row>
    <row r="229" spans="2:8" hidden="1" x14ac:dyDescent="0.25">
      <c r="B229" s="72"/>
      <c r="C229" s="72"/>
      <c r="D229" s="72"/>
      <c r="E229" s="72"/>
      <c r="F229" s="72"/>
      <c r="G229" s="72"/>
      <c r="H229" s="72"/>
    </row>
    <row r="230" spans="2:8" hidden="1" x14ac:dyDescent="0.25">
      <c r="B230" s="72"/>
      <c r="C230" s="72"/>
      <c r="D230" s="72"/>
      <c r="E230" s="72"/>
      <c r="F230" s="72"/>
      <c r="G230" s="72"/>
      <c r="H230" s="72"/>
    </row>
    <row r="231" spans="2:8" hidden="1" x14ac:dyDescent="0.25">
      <c r="B231" s="72"/>
      <c r="C231" s="72"/>
      <c r="D231" s="72"/>
      <c r="E231" s="72"/>
      <c r="F231" s="72"/>
      <c r="G231" s="72"/>
      <c r="H231" s="72"/>
    </row>
    <row r="232" spans="2:8" hidden="1" x14ac:dyDescent="0.25">
      <c r="B232" s="72"/>
      <c r="C232" s="72"/>
      <c r="D232" s="72"/>
      <c r="E232" s="72"/>
      <c r="F232" s="72"/>
      <c r="G232" s="72"/>
      <c r="H232" s="72"/>
    </row>
    <row r="233" spans="2:8" hidden="1" x14ac:dyDescent="0.25">
      <c r="B233" s="72"/>
      <c r="C233" s="72"/>
      <c r="D233" s="72"/>
      <c r="E233" s="72"/>
      <c r="F233" s="72"/>
      <c r="G233" s="72"/>
      <c r="H233" s="72"/>
    </row>
    <row r="234" spans="2:8" hidden="1" x14ac:dyDescent="0.25">
      <c r="B234" s="72"/>
      <c r="C234" s="72"/>
      <c r="D234" s="72"/>
      <c r="E234" s="72"/>
      <c r="F234" s="72"/>
      <c r="G234" s="72"/>
      <c r="H234" s="72"/>
    </row>
    <row r="235" spans="2:8" hidden="1" x14ac:dyDescent="0.25">
      <c r="B235" s="72"/>
      <c r="C235" s="72"/>
      <c r="D235" s="72"/>
      <c r="E235" s="72"/>
      <c r="F235" s="72"/>
      <c r="G235" s="72"/>
      <c r="H235" s="72"/>
    </row>
    <row r="236" spans="2:8" hidden="1" x14ac:dyDescent="0.25">
      <c r="B236" s="72"/>
      <c r="C236" s="72"/>
      <c r="D236" s="72"/>
      <c r="E236" s="72"/>
      <c r="F236" s="72"/>
      <c r="G236" s="72"/>
      <c r="H236" s="72"/>
    </row>
    <row r="237" spans="2:8" hidden="1" x14ac:dyDescent="0.25">
      <c r="B237" s="72"/>
      <c r="C237" s="72"/>
      <c r="D237" s="72"/>
      <c r="E237" s="72"/>
      <c r="F237" s="72"/>
      <c r="G237" s="72"/>
      <c r="H237" s="72"/>
    </row>
    <row r="238" spans="2:8" hidden="1" x14ac:dyDescent="0.25">
      <c r="B238" s="72"/>
      <c r="C238" s="72"/>
      <c r="D238" s="72"/>
      <c r="E238" s="72"/>
      <c r="F238" s="72"/>
      <c r="G238" s="72"/>
      <c r="H238" s="72"/>
    </row>
    <row r="239" spans="2:8" hidden="1" x14ac:dyDescent="0.25">
      <c r="B239" s="72"/>
      <c r="C239" s="72"/>
      <c r="D239" s="72"/>
      <c r="E239" s="72"/>
      <c r="F239" s="72"/>
      <c r="G239" s="72"/>
      <c r="H239" s="72"/>
    </row>
    <row r="240" spans="2:8" hidden="1" x14ac:dyDescent="0.25">
      <c r="B240" s="72"/>
      <c r="C240" s="72"/>
      <c r="D240" s="72"/>
      <c r="E240" s="72"/>
      <c r="F240" s="72"/>
      <c r="G240" s="72"/>
      <c r="H240" s="72"/>
    </row>
    <row r="241" spans="2:8" hidden="1" x14ac:dyDescent="0.25">
      <c r="B241" s="72"/>
      <c r="C241" s="72"/>
      <c r="D241" s="72"/>
      <c r="E241" s="72"/>
      <c r="F241" s="72"/>
      <c r="G241" s="72"/>
      <c r="H241" s="72"/>
    </row>
    <row r="242" spans="2:8" hidden="1" x14ac:dyDescent="0.25">
      <c r="B242" s="72"/>
      <c r="C242" s="72"/>
      <c r="D242" s="72"/>
      <c r="E242" s="72"/>
      <c r="F242" s="72"/>
      <c r="G242" s="72"/>
      <c r="H242" s="72"/>
    </row>
    <row r="243" spans="2:8" hidden="1" x14ac:dyDescent="0.25">
      <c r="B243" s="72"/>
      <c r="C243" s="72"/>
      <c r="D243" s="72"/>
      <c r="E243" s="72"/>
      <c r="F243" s="72"/>
      <c r="G243" s="72"/>
      <c r="H243" s="72"/>
    </row>
    <row r="244" spans="2:8" hidden="1" x14ac:dyDescent="0.25">
      <c r="B244" s="72"/>
      <c r="C244" s="72"/>
      <c r="D244" s="72"/>
      <c r="E244" s="72"/>
      <c r="F244" s="72"/>
      <c r="G244" s="72"/>
      <c r="H244" s="72"/>
    </row>
    <row r="245" spans="2:8" hidden="1" x14ac:dyDescent="0.25">
      <c r="B245" s="72"/>
      <c r="C245" s="72"/>
      <c r="D245" s="72"/>
      <c r="E245" s="72"/>
      <c r="F245" s="72"/>
      <c r="G245" s="72"/>
      <c r="H245" s="72"/>
    </row>
    <row r="246" spans="2:8" hidden="1" x14ac:dyDescent="0.25">
      <c r="B246" s="72"/>
      <c r="C246" s="72"/>
      <c r="D246" s="72"/>
      <c r="E246" s="72"/>
      <c r="F246" s="72"/>
      <c r="G246" s="72"/>
      <c r="H246" s="72"/>
    </row>
    <row r="247" spans="2:8" hidden="1" x14ac:dyDescent="0.25">
      <c r="B247" s="72"/>
      <c r="C247" s="72"/>
      <c r="D247" s="72"/>
      <c r="E247" s="72"/>
      <c r="F247" s="72"/>
      <c r="G247" s="72"/>
      <c r="H247" s="72"/>
    </row>
    <row r="248" spans="2:8" hidden="1" x14ac:dyDescent="0.25">
      <c r="B248" s="72"/>
      <c r="C248" s="72"/>
      <c r="D248" s="72"/>
      <c r="E248" s="72"/>
      <c r="F248" s="72"/>
      <c r="G248" s="72"/>
      <c r="H248" s="72"/>
    </row>
    <row r="249" spans="2:8" hidden="1" x14ac:dyDescent="0.25">
      <c r="B249" s="72"/>
      <c r="C249" s="72"/>
      <c r="D249" s="72"/>
      <c r="E249" s="72"/>
      <c r="F249" s="72"/>
      <c r="G249" s="72"/>
      <c r="H249" s="72"/>
    </row>
    <row r="250" spans="2:8" hidden="1" x14ac:dyDescent="0.25">
      <c r="B250" s="72"/>
      <c r="C250" s="72"/>
      <c r="D250" s="72"/>
      <c r="E250" s="72"/>
      <c r="F250" s="72"/>
      <c r="G250" s="72"/>
      <c r="H250" s="72"/>
    </row>
    <row r="251" spans="2:8" hidden="1" x14ac:dyDescent="0.25">
      <c r="B251" s="72"/>
      <c r="C251" s="72"/>
      <c r="D251" s="72"/>
      <c r="E251" s="72"/>
      <c r="F251" s="72"/>
      <c r="G251" s="72"/>
      <c r="H251" s="72"/>
    </row>
    <row r="252" spans="2:8" hidden="1" x14ac:dyDescent="0.25">
      <c r="B252" s="72"/>
      <c r="C252" s="72"/>
      <c r="D252" s="72"/>
      <c r="E252" s="72"/>
      <c r="F252" s="72"/>
      <c r="G252" s="72"/>
      <c r="H252" s="72"/>
    </row>
    <row r="253" spans="2:8" hidden="1" x14ac:dyDescent="0.25">
      <c r="B253" s="72"/>
      <c r="C253" s="72"/>
      <c r="D253" s="72"/>
      <c r="E253" s="72"/>
      <c r="F253" s="72"/>
      <c r="G253" s="72"/>
      <c r="H253" s="72"/>
    </row>
    <row r="254" spans="2:8" hidden="1" x14ac:dyDescent="0.25">
      <c r="B254" s="72"/>
      <c r="C254" s="72"/>
      <c r="D254" s="72"/>
      <c r="E254" s="72"/>
      <c r="F254" s="72"/>
      <c r="G254" s="72"/>
      <c r="H254" s="72"/>
    </row>
    <row r="255" spans="2:8" hidden="1" x14ac:dyDescent="0.25">
      <c r="B255" s="72"/>
      <c r="C255" s="72"/>
      <c r="D255" s="72"/>
      <c r="E255" s="72"/>
      <c r="F255" s="72"/>
      <c r="G255" s="72"/>
      <c r="H255" s="72"/>
    </row>
    <row r="256" spans="2:8" hidden="1" x14ac:dyDescent="0.25">
      <c r="B256" s="72"/>
      <c r="C256" s="72"/>
      <c r="D256" s="72"/>
      <c r="E256" s="72"/>
      <c r="F256" s="72"/>
      <c r="G256" s="72"/>
      <c r="H256" s="72"/>
    </row>
    <row r="257" spans="2:8" hidden="1" x14ac:dyDescent="0.25">
      <c r="B257" s="72"/>
      <c r="C257" s="72"/>
      <c r="D257" s="72"/>
      <c r="E257" s="72"/>
      <c r="F257" s="72"/>
      <c r="G257" s="72"/>
      <c r="H257" s="72"/>
    </row>
    <row r="258" spans="2:8" hidden="1" x14ac:dyDescent="0.25">
      <c r="B258" s="72"/>
      <c r="C258" s="72"/>
      <c r="D258" s="72"/>
      <c r="E258" s="72"/>
      <c r="F258" s="72"/>
      <c r="G258" s="72"/>
      <c r="H258" s="72"/>
    </row>
    <row r="259" spans="2:8" hidden="1" x14ac:dyDescent="0.25">
      <c r="B259" s="72"/>
      <c r="C259" s="72"/>
      <c r="D259" s="72"/>
      <c r="E259" s="72"/>
      <c r="F259" s="72"/>
      <c r="G259" s="72"/>
      <c r="H259" s="72"/>
    </row>
    <row r="260" spans="2:8" hidden="1" x14ac:dyDescent="0.25">
      <c r="B260" s="72"/>
      <c r="C260" s="72"/>
      <c r="D260" s="72"/>
      <c r="E260" s="72"/>
      <c r="F260" s="72"/>
      <c r="G260" s="72"/>
      <c r="H260" s="72"/>
    </row>
    <row r="261" spans="2:8" hidden="1" x14ac:dyDescent="0.25">
      <c r="B261" s="72"/>
      <c r="C261" s="72"/>
      <c r="D261" s="72"/>
      <c r="E261" s="72"/>
      <c r="F261" s="72"/>
      <c r="G261" s="72"/>
      <c r="H261" s="72"/>
    </row>
    <row r="262" spans="2:8" hidden="1" x14ac:dyDescent="0.25">
      <c r="B262" s="72"/>
      <c r="C262" s="72"/>
      <c r="D262" s="72"/>
      <c r="E262" s="72"/>
      <c r="F262" s="72"/>
      <c r="G262" s="72"/>
      <c r="H262" s="72"/>
    </row>
    <row r="263" spans="2:8" hidden="1" x14ac:dyDescent="0.25">
      <c r="B263" s="72"/>
      <c r="C263" s="72"/>
      <c r="D263" s="72"/>
      <c r="E263" s="72"/>
      <c r="F263" s="72"/>
      <c r="G263" s="72"/>
      <c r="H263" s="72"/>
    </row>
    <row r="264" spans="2:8" hidden="1" x14ac:dyDescent="0.25">
      <c r="B264" s="72"/>
      <c r="C264" s="72"/>
      <c r="D264" s="72"/>
      <c r="E264" s="72"/>
      <c r="F264" s="72"/>
      <c r="G264" s="72"/>
      <c r="H264" s="72"/>
    </row>
    <row r="265" spans="2:8" hidden="1" x14ac:dyDescent="0.25">
      <c r="B265" s="72"/>
      <c r="C265" s="72"/>
      <c r="D265" s="72"/>
      <c r="E265" s="72"/>
      <c r="F265" s="72"/>
      <c r="G265" s="72"/>
      <c r="H265" s="72"/>
    </row>
    <row r="266" spans="2:8" hidden="1" x14ac:dyDescent="0.25">
      <c r="B266" s="72"/>
      <c r="C266" s="72"/>
      <c r="D266" s="72"/>
      <c r="E266" s="72"/>
      <c r="F266" s="72"/>
      <c r="G266" s="72"/>
      <c r="H266" s="72"/>
    </row>
    <row r="267" spans="2:8" hidden="1" x14ac:dyDescent="0.25">
      <c r="B267" s="72"/>
      <c r="C267" s="72"/>
      <c r="D267" s="72"/>
      <c r="E267" s="72"/>
      <c r="F267" s="72"/>
      <c r="G267" s="72"/>
      <c r="H267" s="72"/>
    </row>
    <row r="268" spans="2:8" hidden="1" x14ac:dyDescent="0.25">
      <c r="B268" s="72"/>
      <c r="C268" s="72"/>
      <c r="D268" s="72"/>
      <c r="E268" s="72"/>
      <c r="F268" s="72"/>
      <c r="G268" s="72"/>
      <c r="H268" s="72"/>
    </row>
    <row r="269" spans="2:8" hidden="1" x14ac:dyDescent="0.25">
      <c r="B269" s="72"/>
      <c r="C269" s="72"/>
      <c r="D269" s="72"/>
      <c r="E269" s="72"/>
      <c r="F269" s="72"/>
      <c r="G269" s="72"/>
      <c r="H269" s="72"/>
    </row>
    <row r="270" spans="2:8" hidden="1" x14ac:dyDescent="0.25">
      <c r="B270" s="72"/>
      <c r="C270" s="72"/>
      <c r="D270" s="72"/>
      <c r="E270" s="72"/>
      <c r="F270" s="72"/>
      <c r="G270" s="72"/>
      <c r="H270" s="72"/>
    </row>
    <row r="271" spans="2:8" hidden="1" x14ac:dyDescent="0.25">
      <c r="B271" s="72"/>
      <c r="C271" s="72"/>
      <c r="D271" s="72"/>
      <c r="E271" s="72"/>
      <c r="F271" s="72"/>
      <c r="G271" s="72"/>
      <c r="H271" s="72"/>
    </row>
    <row r="272" spans="2:8" hidden="1" x14ac:dyDescent="0.25">
      <c r="B272" s="72"/>
      <c r="C272" s="72"/>
      <c r="D272" s="72"/>
      <c r="E272" s="72"/>
      <c r="F272" s="72"/>
      <c r="G272" s="72"/>
      <c r="H272" s="72"/>
    </row>
    <row r="273" spans="2:8" hidden="1" x14ac:dyDescent="0.25">
      <c r="B273" s="72"/>
      <c r="C273" s="72"/>
      <c r="D273" s="72"/>
      <c r="E273" s="72"/>
      <c r="F273" s="72"/>
      <c r="G273" s="72"/>
      <c r="H273" s="72"/>
    </row>
    <row r="274" spans="2:8" hidden="1" x14ac:dyDescent="0.25">
      <c r="B274" s="72"/>
      <c r="C274" s="72"/>
      <c r="D274" s="72"/>
      <c r="E274" s="72"/>
      <c r="F274" s="72"/>
      <c r="G274" s="72"/>
      <c r="H274" s="72"/>
    </row>
    <row r="275" spans="2:8" hidden="1" x14ac:dyDescent="0.25">
      <c r="B275" s="72"/>
      <c r="C275" s="72"/>
      <c r="D275" s="72"/>
      <c r="E275" s="72"/>
      <c r="F275" s="72"/>
      <c r="G275" s="72"/>
      <c r="H275" s="72"/>
    </row>
    <row r="276" spans="2:8" hidden="1" x14ac:dyDescent="0.25">
      <c r="B276" s="72"/>
      <c r="C276" s="72"/>
      <c r="D276" s="72"/>
      <c r="E276" s="72"/>
      <c r="F276" s="72"/>
      <c r="G276" s="72"/>
      <c r="H276" s="72"/>
    </row>
    <row r="277" spans="2:8" hidden="1" x14ac:dyDescent="0.25">
      <c r="B277" s="72"/>
      <c r="C277" s="72"/>
      <c r="D277" s="72"/>
      <c r="E277" s="72"/>
      <c r="F277" s="72"/>
      <c r="G277" s="72"/>
      <c r="H277" s="72"/>
    </row>
    <row r="278" spans="2:8" hidden="1" x14ac:dyDescent="0.25">
      <c r="B278" s="72"/>
      <c r="C278" s="72"/>
      <c r="D278" s="72"/>
      <c r="E278" s="72"/>
      <c r="F278" s="72"/>
      <c r="G278" s="72"/>
      <c r="H278" s="72"/>
    </row>
    <row r="279" spans="2:8" hidden="1" x14ac:dyDescent="0.25">
      <c r="B279" s="72"/>
      <c r="C279" s="72"/>
      <c r="D279" s="72"/>
      <c r="E279" s="72"/>
      <c r="F279" s="72"/>
      <c r="G279" s="72"/>
      <c r="H279" s="72"/>
    </row>
    <row r="280" spans="2:8" hidden="1" x14ac:dyDescent="0.25">
      <c r="B280" s="72"/>
      <c r="C280" s="72"/>
      <c r="D280" s="72"/>
      <c r="E280" s="72"/>
      <c r="F280" s="72"/>
      <c r="G280" s="72"/>
      <c r="H280" s="72"/>
    </row>
    <row r="281" spans="2:8" hidden="1" x14ac:dyDescent="0.25">
      <c r="B281" s="72"/>
      <c r="C281" s="72"/>
      <c r="D281" s="72"/>
      <c r="E281" s="72"/>
      <c r="F281" s="72"/>
      <c r="G281" s="72"/>
      <c r="H281" s="72"/>
    </row>
    <row r="282" spans="2:8" hidden="1" x14ac:dyDescent="0.25">
      <c r="B282" s="72"/>
      <c r="C282" s="72"/>
      <c r="D282" s="72"/>
      <c r="E282" s="72"/>
      <c r="F282" s="72"/>
      <c r="G282" s="72"/>
      <c r="H282" s="72"/>
    </row>
    <row r="283" spans="2:8" hidden="1" x14ac:dyDescent="0.25">
      <c r="B283" s="72"/>
      <c r="C283" s="72"/>
      <c r="D283" s="72"/>
      <c r="E283" s="72"/>
      <c r="F283" s="72"/>
      <c r="G283" s="72"/>
      <c r="H283" s="72"/>
    </row>
    <row r="284" spans="2:8" hidden="1" x14ac:dyDescent="0.25">
      <c r="B284" s="72"/>
      <c r="C284" s="72"/>
      <c r="D284" s="72"/>
      <c r="E284" s="72"/>
      <c r="F284" s="72"/>
      <c r="G284" s="72"/>
      <c r="H284" s="72"/>
    </row>
    <row r="285" spans="2:8" hidden="1" x14ac:dyDescent="0.25">
      <c r="B285" s="72"/>
      <c r="C285" s="72"/>
      <c r="D285" s="72"/>
      <c r="E285" s="72"/>
      <c r="F285" s="72"/>
      <c r="G285" s="72"/>
      <c r="H285" s="72"/>
    </row>
    <row r="286" spans="2:8" hidden="1" x14ac:dyDescent="0.25">
      <c r="B286" s="72"/>
      <c r="C286" s="72"/>
      <c r="D286" s="72"/>
      <c r="E286" s="72"/>
      <c r="F286" s="72"/>
      <c r="G286" s="72"/>
      <c r="H286" s="72"/>
    </row>
    <row r="287" spans="2:8" hidden="1" x14ac:dyDescent="0.25">
      <c r="B287" s="72"/>
      <c r="C287" s="72"/>
      <c r="D287" s="72"/>
      <c r="E287" s="72"/>
      <c r="F287" s="72"/>
      <c r="G287" s="72"/>
      <c r="H287" s="72"/>
    </row>
    <row r="288" spans="2:8" hidden="1" x14ac:dyDescent="0.25">
      <c r="B288" s="72"/>
      <c r="C288" s="72"/>
      <c r="D288" s="72"/>
      <c r="E288" s="72"/>
      <c r="F288" s="72"/>
      <c r="G288" s="72"/>
      <c r="H288" s="72"/>
    </row>
    <row r="289" spans="2:8" hidden="1" x14ac:dyDescent="0.25">
      <c r="B289" s="72"/>
      <c r="C289" s="72"/>
      <c r="D289" s="72"/>
      <c r="E289" s="72"/>
      <c r="F289" s="72"/>
      <c r="G289" s="72"/>
      <c r="H289" s="72"/>
    </row>
    <row r="290" spans="2:8" hidden="1" x14ac:dyDescent="0.25">
      <c r="B290" s="72"/>
      <c r="C290" s="72"/>
      <c r="D290" s="72"/>
      <c r="E290" s="72"/>
      <c r="F290" s="72"/>
      <c r="G290" s="72"/>
      <c r="H290" s="72"/>
    </row>
    <row r="291" spans="2:8" hidden="1" x14ac:dyDescent="0.25">
      <c r="B291" s="72"/>
      <c r="C291" s="72"/>
      <c r="D291" s="72"/>
      <c r="E291" s="72"/>
      <c r="F291" s="72"/>
      <c r="G291" s="72"/>
      <c r="H291" s="72"/>
    </row>
    <row r="292" spans="2:8" hidden="1" x14ac:dyDescent="0.25">
      <c r="B292" s="72"/>
      <c r="C292" s="72"/>
      <c r="D292" s="72"/>
      <c r="E292" s="72"/>
      <c r="F292" s="72"/>
      <c r="G292" s="72"/>
      <c r="H292" s="72"/>
    </row>
    <row r="293" spans="2:8" hidden="1" x14ac:dyDescent="0.25">
      <c r="B293" s="72"/>
      <c r="C293" s="72"/>
      <c r="D293" s="72"/>
      <c r="E293" s="72"/>
      <c r="F293" s="72"/>
      <c r="G293" s="72"/>
      <c r="H293" s="72"/>
    </row>
    <row r="294" spans="2:8" hidden="1" x14ac:dyDescent="0.25">
      <c r="B294" s="72"/>
      <c r="C294" s="72"/>
      <c r="D294" s="72"/>
      <c r="E294" s="72"/>
      <c r="F294" s="72"/>
      <c r="G294" s="72"/>
      <c r="H294" s="72"/>
    </row>
    <row r="295" spans="2:8" hidden="1" x14ac:dyDescent="0.25">
      <c r="B295" s="72"/>
      <c r="C295" s="72"/>
      <c r="D295" s="72"/>
      <c r="E295" s="72"/>
      <c r="F295" s="72"/>
      <c r="G295" s="72"/>
      <c r="H295" s="72"/>
    </row>
    <row r="296" spans="2:8" hidden="1" x14ac:dyDescent="0.25">
      <c r="B296" s="72"/>
      <c r="C296" s="72"/>
      <c r="D296" s="72"/>
      <c r="E296" s="72"/>
      <c r="F296" s="72"/>
      <c r="G296" s="72"/>
      <c r="H296" s="72"/>
    </row>
    <row r="297" spans="2:8" hidden="1" x14ac:dyDescent="0.25">
      <c r="B297" s="72"/>
      <c r="C297" s="72"/>
      <c r="D297" s="72"/>
      <c r="E297" s="72"/>
      <c r="F297" s="72"/>
      <c r="G297" s="72"/>
      <c r="H297" s="72"/>
    </row>
    <row r="298" spans="2:8" hidden="1" x14ac:dyDescent="0.25">
      <c r="B298" s="72"/>
      <c r="C298" s="72"/>
      <c r="D298" s="72"/>
      <c r="E298" s="72"/>
      <c r="F298" s="72"/>
      <c r="G298" s="72"/>
      <c r="H298" s="72"/>
    </row>
    <row r="299" spans="2:8" hidden="1" x14ac:dyDescent="0.25">
      <c r="B299" s="72"/>
      <c r="C299" s="72"/>
      <c r="D299" s="72"/>
      <c r="E299" s="72"/>
      <c r="F299" s="72"/>
      <c r="G299" s="72"/>
      <c r="H299" s="72"/>
    </row>
    <row r="300" spans="2:8" hidden="1" x14ac:dyDescent="0.25">
      <c r="B300" s="72"/>
      <c r="C300" s="72"/>
      <c r="D300" s="72"/>
      <c r="E300" s="72"/>
      <c r="F300" s="72"/>
      <c r="G300" s="72"/>
      <c r="H300" s="72"/>
    </row>
    <row r="301" spans="2:8" hidden="1" x14ac:dyDescent="0.25">
      <c r="B301" s="72"/>
      <c r="C301" s="72"/>
      <c r="D301" s="72"/>
      <c r="E301" s="72"/>
      <c r="F301" s="72"/>
      <c r="G301" s="72"/>
      <c r="H301" s="72"/>
    </row>
    <row r="302" spans="2:8" hidden="1" x14ac:dyDescent="0.25">
      <c r="B302" s="72"/>
      <c r="C302" s="72"/>
      <c r="D302" s="72"/>
      <c r="E302" s="72"/>
      <c r="F302" s="72"/>
      <c r="G302" s="72"/>
      <c r="H302" s="72"/>
    </row>
    <row r="303" spans="2:8" hidden="1" x14ac:dyDescent="0.25">
      <c r="B303" s="72"/>
      <c r="C303" s="72"/>
      <c r="D303" s="72"/>
      <c r="E303" s="72"/>
      <c r="F303" s="72"/>
      <c r="G303" s="72"/>
      <c r="H303" s="72"/>
    </row>
    <row r="304" spans="2:8" hidden="1" x14ac:dyDescent="0.25">
      <c r="B304" s="72"/>
      <c r="C304" s="72"/>
      <c r="D304" s="72"/>
      <c r="E304" s="72"/>
      <c r="F304" s="72"/>
      <c r="G304" s="72"/>
      <c r="H304" s="72"/>
    </row>
    <row r="305" spans="2:8" hidden="1" x14ac:dyDescent="0.25">
      <c r="B305" s="72"/>
      <c r="C305" s="72"/>
      <c r="D305" s="72"/>
      <c r="E305" s="72"/>
      <c r="F305" s="72"/>
      <c r="G305" s="72"/>
      <c r="H305" s="72"/>
    </row>
    <row r="306" spans="2:8" hidden="1" x14ac:dyDescent="0.25">
      <c r="B306" s="72"/>
      <c r="C306" s="72"/>
      <c r="D306" s="72"/>
      <c r="E306" s="72"/>
      <c r="F306" s="72"/>
      <c r="G306" s="72"/>
      <c r="H306" s="72"/>
    </row>
    <row r="307" spans="2:8" hidden="1" x14ac:dyDescent="0.25">
      <c r="B307" s="72"/>
      <c r="C307" s="72"/>
      <c r="D307" s="72"/>
      <c r="E307" s="72"/>
      <c r="F307" s="72"/>
      <c r="G307" s="72"/>
      <c r="H307" s="72"/>
    </row>
    <row r="308" spans="2:8" hidden="1" x14ac:dyDescent="0.25">
      <c r="B308" s="72"/>
      <c r="C308" s="72"/>
      <c r="D308" s="72"/>
      <c r="E308" s="72"/>
      <c r="F308" s="72"/>
      <c r="G308" s="72"/>
      <c r="H308" s="72"/>
    </row>
    <row r="309" spans="2:8" hidden="1" x14ac:dyDescent="0.25">
      <c r="B309" s="72"/>
      <c r="C309" s="72"/>
      <c r="D309" s="72"/>
      <c r="E309" s="72"/>
      <c r="F309" s="72"/>
      <c r="G309" s="72"/>
      <c r="H309" s="72"/>
    </row>
    <row r="310" spans="2:8" hidden="1" x14ac:dyDescent="0.25">
      <c r="B310" s="72"/>
      <c r="C310" s="72"/>
      <c r="D310" s="72"/>
      <c r="E310" s="72"/>
      <c r="F310" s="72"/>
      <c r="G310" s="72"/>
      <c r="H310" s="72"/>
    </row>
    <row r="311" spans="2:8" hidden="1" x14ac:dyDescent="0.25">
      <c r="B311" s="72"/>
      <c r="C311" s="72"/>
      <c r="D311" s="72"/>
      <c r="E311" s="72"/>
      <c r="F311" s="72"/>
      <c r="G311" s="72"/>
      <c r="H311" s="72"/>
    </row>
    <row r="312" spans="2:8" hidden="1" x14ac:dyDescent="0.25">
      <c r="B312" s="72"/>
      <c r="C312" s="72"/>
      <c r="D312" s="72"/>
      <c r="E312" s="72"/>
      <c r="F312" s="72"/>
      <c r="G312" s="72"/>
      <c r="H312" s="72"/>
    </row>
    <row r="313" spans="2:8" hidden="1" x14ac:dyDescent="0.25">
      <c r="B313" s="72"/>
      <c r="C313" s="72"/>
      <c r="D313" s="72"/>
      <c r="E313" s="72"/>
      <c r="F313" s="72"/>
      <c r="G313" s="72"/>
      <c r="H313" s="72"/>
    </row>
    <row r="314" spans="2:8" hidden="1" x14ac:dyDescent="0.25">
      <c r="B314" s="72"/>
      <c r="C314" s="72"/>
      <c r="D314" s="72"/>
      <c r="E314" s="72"/>
      <c r="F314" s="72"/>
      <c r="G314" s="72"/>
      <c r="H314" s="72"/>
    </row>
    <row r="315" spans="2:8" hidden="1" x14ac:dyDescent="0.25">
      <c r="B315" s="72"/>
      <c r="C315" s="72"/>
      <c r="D315" s="72"/>
      <c r="E315" s="72"/>
      <c r="F315" s="72"/>
      <c r="G315" s="72"/>
      <c r="H315" s="72"/>
    </row>
    <row r="316" spans="2:8" hidden="1" x14ac:dyDescent="0.25">
      <c r="B316" s="72"/>
      <c r="C316" s="72"/>
      <c r="D316" s="72"/>
      <c r="E316" s="72"/>
      <c r="F316" s="72"/>
      <c r="G316" s="72"/>
      <c r="H316" s="72"/>
    </row>
    <row r="317" spans="2:8" hidden="1" x14ac:dyDescent="0.25">
      <c r="B317" s="72"/>
      <c r="C317" s="72"/>
      <c r="D317" s="72"/>
      <c r="E317" s="72"/>
      <c r="F317" s="72"/>
      <c r="G317" s="72"/>
      <c r="H317" s="72"/>
    </row>
    <row r="318" spans="2:8" hidden="1" x14ac:dyDescent="0.25">
      <c r="B318" s="72"/>
      <c r="C318" s="72"/>
      <c r="D318" s="72"/>
      <c r="E318" s="72"/>
      <c r="F318" s="72"/>
      <c r="G318" s="72"/>
      <c r="H318" s="72"/>
    </row>
    <row r="319" spans="2:8" hidden="1" x14ac:dyDescent="0.25">
      <c r="B319" s="72"/>
      <c r="C319" s="72"/>
      <c r="D319" s="72"/>
      <c r="E319" s="72"/>
      <c r="F319" s="72"/>
      <c r="G319" s="72"/>
      <c r="H319" s="72"/>
    </row>
    <row r="320" spans="2:8" hidden="1" x14ac:dyDescent="0.25">
      <c r="B320" s="72"/>
      <c r="C320" s="72"/>
      <c r="D320" s="72"/>
      <c r="E320" s="72"/>
      <c r="F320" s="72"/>
      <c r="G320" s="72"/>
      <c r="H320" s="72"/>
    </row>
    <row r="321" spans="2:8" hidden="1" x14ac:dyDescent="0.25">
      <c r="B321" s="72"/>
      <c r="C321" s="72"/>
      <c r="D321" s="72"/>
      <c r="E321" s="72"/>
      <c r="F321" s="72"/>
      <c r="G321" s="72"/>
      <c r="H321" s="72"/>
    </row>
    <row r="322" spans="2:8" hidden="1" x14ac:dyDescent="0.25">
      <c r="B322" s="72"/>
      <c r="C322" s="72"/>
      <c r="D322" s="72"/>
      <c r="E322" s="72"/>
      <c r="F322" s="72"/>
      <c r="G322" s="72"/>
      <c r="H322" s="72"/>
    </row>
    <row r="323" spans="2:8" hidden="1" x14ac:dyDescent="0.25">
      <c r="B323" s="72"/>
      <c r="C323" s="72"/>
      <c r="D323" s="72"/>
      <c r="E323" s="72"/>
      <c r="F323" s="72"/>
      <c r="G323" s="72"/>
      <c r="H323" s="72"/>
    </row>
    <row r="324" spans="2:8" hidden="1" x14ac:dyDescent="0.25">
      <c r="B324" s="72"/>
      <c r="C324" s="72"/>
      <c r="D324" s="72"/>
      <c r="E324" s="72"/>
      <c r="F324" s="72"/>
      <c r="G324" s="72"/>
      <c r="H324" s="72"/>
    </row>
    <row r="325" spans="2:8" hidden="1" x14ac:dyDescent="0.25">
      <c r="B325" s="72"/>
      <c r="C325" s="72"/>
      <c r="D325" s="72"/>
      <c r="E325" s="72"/>
      <c r="F325" s="72"/>
      <c r="G325" s="72"/>
      <c r="H325" s="72"/>
    </row>
    <row r="326" spans="2:8" hidden="1" x14ac:dyDescent="0.25">
      <c r="B326" s="72"/>
      <c r="C326" s="72"/>
      <c r="D326" s="72"/>
      <c r="E326" s="72"/>
      <c r="F326" s="72"/>
      <c r="G326" s="72"/>
      <c r="H326" s="72"/>
    </row>
    <row r="327" spans="2:8" hidden="1" x14ac:dyDescent="0.25">
      <c r="B327" s="72"/>
      <c r="C327" s="72"/>
      <c r="D327" s="72"/>
      <c r="E327" s="72"/>
      <c r="F327" s="72"/>
      <c r="G327" s="72"/>
      <c r="H327" s="72"/>
    </row>
    <row r="328" spans="2:8" hidden="1" x14ac:dyDescent="0.25">
      <c r="B328" s="72"/>
      <c r="C328" s="72"/>
      <c r="D328" s="72"/>
      <c r="E328" s="72"/>
      <c r="F328" s="72"/>
      <c r="G328" s="72"/>
      <c r="H328" s="72"/>
    </row>
    <row r="329" spans="2:8" hidden="1" x14ac:dyDescent="0.25">
      <c r="B329" s="72"/>
      <c r="C329" s="72"/>
      <c r="D329" s="72"/>
      <c r="E329" s="72"/>
      <c r="F329" s="72"/>
      <c r="G329" s="72"/>
      <c r="H329" s="72"/>
    </row>
    <row r="330" spans="2:8" hidden="1" x14ac:dyDescent="0.25">
      <c r="B330" s="72"/>
      <c r="C330" s="72"/>
      <c r="D330" s="72"/>
      <c r="E330" s="72"/>
      <c r="F330" s="72"/>
      <c r="G330" s="72"/>
      <c r="H330" s="72"/>
    </row>
    <row r="331" spans="2:8" hidden="1" x14ac:dyDescent="0.25">
      <c r="B331" s="72"/>
      <c r="C331" s="72"/>
      <c r="D331" s="72"/>
      <c r="E331" s="72"/>
      <c r="F331" s="72"/>
      <c r="G331" s="72"/>
      <c r="H331" s="72"/>
    </row>
    <row r="332" spans="2:8" hidden="1" x14ac:dyDescent="0.25">
      <c r="B332" s="72"/>
      <c r="C332" s="72"/>
      <c r="D332" s="72"/>
      <c r="E332" s="72"/>
      <c r="F332" s="72"/>
      <c r="G332" s="72"/>
      <c r="H332" s="72"/>
    </row>
    <row r="333" spans="2:8" hidden="1" x14ac:dyDescent="0.25">
      <c r="B333" s="72"/>
      <c r="C333" s="72"/>
      <c r="D333" s="72"/>
      <c r="E333" s="72"/>
      <c r="F333" s="72"/>
      <c r="G333" s="72"/>
      <c r="H333" s="72"/>
    </row>
    <row r="334" spans="2:8" hidden="1" x14ac:dyDescent="0.25">
      <c r="B334" s="72"/>
      <c r="C334" s="72"/>
      <c r="D334" s="72"/>
      <c r="E334" s="72"/>
      <c r="F334" s="72"/>
      <c r="G334" s="72"/>
      <c r="H334" s="72"/>
    </row>
    <row r="335" spans="2:8" hidden="1" x14ac:dyDescent="0.25">
      <c r="B335" s="72"/>
      <c r="C335" s="72"/>
      <c r="D335" s="72"/>
      <c r="E335" s="72"/>
      <c r="F335" s="72"/>
      <c r="G335" s="72"/>
      <c r="H335" s="72"/>
    </row>
    <row r="336" spans="2:8" hidden="1" x14ac:dyDescent="0.25">
      <c r="B336" s="72"/>
      <c r="C336" s="72"/>
      <c r="D336" s="72"/>
      <c r="E336" s="72"/>
      <c r="F336" s="72"/>
      <c r="G336" s="72"/>
      <c r="H336" s="72"/>
    </row>
    <row r="337" spans="2:8" hidden="1" x14ac:dyDescent="0.25">
      <c r="B337" s="72"/>
      <c r="C337" s="72"/>
      <c r="D337" s="72"/>
      <c r="E337" s="72"/>
      <c r="F337" s="72"/>
      <c r="G337" s="72"/>
      <c r="H337" s="72"/>
    </row>
    <row r="338" spans="2:8" hidden="1" x14ac:dyDescent="0.25">
      <c r="B338" s="72"/>
      <c r="C338" s="72"/>
      <c r="D338" s="72"/>
      <c r="E338" s="72"/>
      <c r="F338" s="72"/>
      <c r="G338" s="72"/>
      <c r="H338" s="72"/>
    </row>
    <row r="339" spans="2:8" hidden="1" x14ac:dyDescent="0.25">
      <c r="B339" s="72"/>
      <c r="C339" s="72"/>
      <c r="D339" s="72"/>
      <c r="E339" s="72"/>
      <c r="F339" s="72"/>
      <c r="G339" s="72"/>
      <c r="H339" s="72"/>
    </row>
    <row r="340" spans="2:8" hidden="1" x14ac:dyDescent="0.25">
      <c r="B340" s="72"/>
      <c r="C340" s="72"/>
      <c r="D340" s="72"/>
      <c r="E340" s="72"/>
      <c r="F340" s="72"/>
      <c r="G340" s="72"/>
      <c r="H340" s="72"/>
    </row>
    <row r="341" spans="2:8" hidden="1" x14ac:dyDescent="0.25">
      <c r="B341" s="72"/>
      <c r="C341" s="72"/>
      <c r="D341" s="72"/>
      <c r="E341" s="72"/>
      <c r="F341" s="72"/>
      <c r="G341" s="72"/>
      <c r="H341" s="72"/>
    </row>
    <row r="342" spans="2:8" hidden="1" x14ac:dyDescent="0.25">
      <c r="B342" s="72"/>
      <c r="C342" s="72"/>
      <c r="D342" s="72"/>
      <c r="E342" s="72"/>
      <c r="F342" s="72"/>
      <c r="G342" s="72"/>
      <c r="H342" s="72"/>
    </row>
    <row r="343" spans="2:8" hidden="1" x14ac:dyDescent="0.25">
      <c r="B343" s="72"/>
      <c r="C343" s="72"/>
      <c r="D343" s="72"/>
      <c r="E343" s="72"/>
      <c r="F343" s="72"/>
      <c r="G343" s="72"/>
      <c r="H343" s="72"/>
    </row>
    <row r="344" spans="2:8" hidden="1" x14ac:dyDescent="0.25">
      <c r="B344" s="72"/>
      <c r="C344" s="72"/>
      <c r="D344" s="72"/>
      <c r="E344" s="72"/>
      <c r="F344" s="72"/>
      <c r="G344" s="72"/>
      <c r="H344" s="72"/>
    </row>
    <row r="345" spans="2:8" hidden="1" x14ac:dyDescent="0.25">
      <c r="B345" s="72"/>
      <c r="C345" s="72"/>
      <c r="D345" s="72"/>
      <c r="E345" s="72"/>
      <c r="F345" s="72"/>
      <c r="G345" s="72"/>
      <c r="H345" s="72"/>
    </row>
    <row r="346" spans="2:8" hidden="1" x14ac:dyDescent="0.25">
      <c r="B346" s="72"/>
      <c r="C346" s="72"/>
      <c r="D346" s="72"/>
      <c r="E346" s="72"/>
      <c r="F346" s="72"/>
      <c r="G346" s="72"/>
      <c r="H346" s="72"/>
    </row>
    <row r="347" spans="2:8" hidden="1" x14ac:dyDescent="0.25">
      <c r="B347" s="72"/>
      <c r="C347" s="72"/>
      <c r="D347" s="72"/>
      <c r="E347" s="72"/>
      <c r="F347" s="72"/>
      <c r="G347" s="72"/>
      <c r="H347" s="72"/>
    </row>
    <row r="348" spans="2:8" hidden="1" x14ac:dyDescent="0.25">
      <c r="B348" s="72"/>
      <c r="C348" s="72"/>
      <c r="D348" s="72"/>
      <c r="E348" s="72"/>
      <c r="F348" s="72"/>
      <c r="G348" s="72"/>
      <c r="H348" s="72"/>
    </row>
    <row r="349" spans="2:8" hidden="1" x14ac:dyDescent="0.25">
      <c r="B349" s="72"/>
      <c r="C349" s="72"/>
      <c r="D349" s="72"/>
      <c r="E349" s="72"/>
      <c r="F349" s="72"/>
      <c r="G349" s="72"/>
      <c r="H349" s="72"/>
    </row>
    <row r="350" spans="2:8" hidden="1" x14ac:dyDescent="0.25">
      <c r="B350" s="72"/>
      <c r="C350" s="72"/>
      <c r="D350" s="72"/>
      <c r="E350" s="72"/>
      <c r="F350" s="72"/>
      <c r="G350" s="72"/>
      <c r="H350" s="72"/>
    </row>
    <row r="351" spans="2:8" hidden="1" x14ac:dyDescent="0.25">
      <c r="B351" s="72"/>
      <c r="C351" s="72"/>
      <c r="D351" s="72"/>
      <c r="E351" s="72"/>
      <c r="F351" s="72"/>
      <c r="G351" s="72"/>
      <c r="H351" s="72"/>
    </row>
    <row r="352" spans="2:8" hidden="1" x14ac:dyDescent="0.25">
      <c r="B352" s="72"/>
      <c r="C352" s="72"/>
      <c r="D352" s="72"/>
      <c r="E352" s="72"/>
      <c r="F352" s="72"/>
      <c r="G352" s="72"/>
      <c r="H352" s="72"/>
    </row>
    <row r="353" spans="2:8" hidden="1" x14ac:dyDescent="0.25">
      <c r="B353" s="72"/>
      <c r="C353" s="72"/>
      <c r="D353" s="72"/>
      <c r="E353" s="72"/>
      <c r="F353" s="72"/>
      <c r="G353" s="72"/>
      <c r="H353" s="72"/>
    </row>
    <row r="354" spans="2:8" hidden="1" x14ac:dyDescent="0.25">
      <c r="B354" s="72"/>
      <c r="C354" s="72"/>
      <c r="D354" s="72"/>
      <c r="E354" s="72"/>
      <c r="F354" s="72"/>
      <c r="G354" s="72"/>
      <c r="H354" s="72"/>
    </row>
    <row r="355" spans="2:8" hidden="1" x14ac:dyDescent="0.25">
      <c r="B355" s="72"/>
      <c r="C355" s="72"/>
      <c r="D355" s="72"/>
      <c r="E355" s="72"/>
      <c r="F355" s="72"/>
      <c r="G355" s="72"/>
      <c r="H355" s="72"/>
    </row>
    <row r="356" spans="2:8" hidden="1" x14ac:dyDescent="0.25">
      <c r="B356" s="72"/>
      <c r="C356" s="72"/>
      <c r="D356" s="72"/>
      <c r="E356" s="72"/>
      <c r="F356" s="72"/>
      <c r="G356" s="72"/>
      <c r="H356" s="72"/>
    </row>
    <row r="357" spans="2:8" hidden="1" x14ac:dyDescent="0.25">
      <c r="B357" s="72"/>
      <c r="C357" s="72"/>
      <c r="D357" s="72"/>
      <c r="E357" s="72"/>
      <c r="F357" s="72"/>
      <c r="G357" s="72"/>
      <c r="H357" s="72"/>
    </row>
    <row r="358" spans="2:8" hidden="1" x14ac:dyDescent="0.25">
      <c r="B358" s="72"/>
      <c r="C358" s="72"/>
      <c r="D358" s="72"/>
      <c r="E358" s="72"/>
      <c r="F358" s="72"/>
      <c r="G358" s="72"/>
      <c r="H358" s="72"/>
    </row>
    <row r="359" spans="2:8" hidden="1" x14ac:dyDescent="0.25">
      <c r="B359" s="72"/>
      <c r="C359" s="72"/>
      <c r="D359" s="72"/>
      <c r="E359" s="72"/>
      <c r="F359" s="72"/>
      <c r="G359" s="72"/>
      <c r="H359" s="72"/>
    </row>
    <row r="360" spans="2:8" hidden="1" x14ac:dyDescent="0.25">
      <c r="B360" s="72"/>
      <c r="C360" s="72"/>
      <c r="D360" s="72"/>
      <c r="E360" s="72"/>
      <c r="F360" s="72"/>
      <c r="G360" s="72"/>
      <c r="H360" s="72"/>
    </row>
    <row r="361" spans="2:8" hidden="1" x14ac:dyDescent="0.25">
      <c r="B361" s="72"/>
      <c r="C361" s="72"/>
      <c r="D361" s="72"/>
      <c r="E361" s="72"/>
      <c r="F361" s="72"/>
      <c r="G361" s="72"/>
      <c r="H361" s="72"/>
    </row>
    <row r="362" spans="2:8" hidden="1" x14ac:dyDescent="0.25">
      <c r="B362" s="72"/>
      <c r="C362" s="72"/>
      <c r="D362" s="72"/>
      <c r="E362" s="72"/>
      <c r="F362" s="72"/>
      <c r="G362" s="72"/>
      <c r="H362" s="72"/>
    </row>
    <row r="363" spans="2:8" hidden="1" x14ac:dyDescent="0.25">
      <c r="B363" s="72"/>
      <c r="C363" s="72"/>
      <c r="D363" s="72"/>
      <c r="E363" s="72"/>
      <c r="F363" s="72"/>
      <c r="G363" s="72"/>
      <c r="H363" s="72"/>
    </row>
    <row r="364" spans="2:8" hidden="1" x14ac:dyDescent="0.25">
      <c r="B364" s="72"/>
      <c r="C364" s="72"/>
      <c r="D364" s="72"/>
      <c r="E364" s="72"/>
      <c r="F364" s="72"/>
      <c r="G364" s="72"/>
      <c r="H364" s="72"/>
    </row>
    <row r="365" spans="2:8" hidden="1" x14ac:dyDescent="0.25">
      <c r="B365" s="72"/>
      <c r="C365" s="72"/>
      <c r="D365" s="72"/>
      <c r="E365" s="72"/>
      <c r="F365" s="72"/>
      <c r="G365" s="72"/>
      <c r="H365" s="72"/>
    </row>
    <row r="366" spans="2:8" hidden="1" x14ac:dyDescent="0.25">
      <c r="B366" s="72"/>
      <c r="C366" s="72"/>
      <c r="D366" s="72"/>
      <c r="E366" s="72"/>
      <c r="F366" s="72"/>
      <c r="G366" s="72"/>
      <c r="H366" s="72"/>
    </row>
    <row r="367" spans="2:8" hidden="1" x14ac:dyDescent="0.25">
      <c r="B367" s="72"/>
      <c r="C367" s="72"/>
      <c r="D367" s="72"/>
      <c r="E367" s="72"/>
      <c r="F367" s="72"/>
      <c r="G367" s="72"/>
      <c r="H367" s="72"/>
    </row>
    <row r="368" spans="2:8" hidden="1" x14ac:dyDescent="0.25">
      <c r="B368" s="72"/>
      <c r="C368" s="72"/>
      <c r="D368" s="72"/>
      <c r="E368" s="72"/>
      <c r="F368" s="72"/>
      <c r="G368" s="72"/>
      <c r="H368" s="72"/>
    </row>
    <row r="369" spans="2:8" hidden="1" x14ac:dyDescent="0.25">
      <c r="B369" s="72"/>
      <c r="C369" s="72"/>
      <c r="D369" s="72"/>
      <c r="E369" s="72"/>
      <c r="F369" s="72"/>
      <c r="G369" s="72"/>
      <c r="H369" s="72"/>
    </row>
    <row r="370" spans="2:8" hidden="1" x14ac:dyDescent="0.25">
      <c r="B370" s="72"/>
      <c r="C370" s="72"/>
      <c r="D370" s="72"/>
      <c r="E370" s="72"/>
      <c r="F370" s="72"/>
      <c r="G370" s="72"/>
      <c r="H370" s="72"/>
    </row>
    <row r="371" spans="2:8" hidden="1" x14ac:dyDescent="0.25">
      <c r="B371" s="72"/>
      <c r="C371" s="72"/>
      <c r="D371" s="72"/>
      <c r="E371" s="72"/>
      <c r="F371" s="72"/>
      <c r="G371" s="72"/>
      <c r="H371" s="72"/>
    </row>
    <row r="372" spans="2:8" hidden="1" x14ac:dyDescent="0.25">
      <c r="B372" s="72"/>
      <c r="C372" s="72"/>
      <c r="D372" s="72"/>
      <c r="E372" s="72"/>
      <c r="F372" s="72"/>
      <c r="G372" s="72"/>
      <c r="H372" s="72"/>
    </row>
    <row r="373" spans="2:8" hidden="1" x14ac:dyDescent="0.25">
      <c r="B373" s="72"/>
      <c r="C373" s="72"/>
      <c r="D373" s="72"/>
      <c r="E373" s="72"/>
      <c r="F373" s="72"/>
      <c r="G373" s="72"/>
      <c r="H373" s="72"/>
    </row>
    <row r="374" spans="2:8" hidden="1" x14ac:dyDescent="0.25">
      <c r="B374" s="72"/>
      <c r="C374" s="72"/>
      <c r="D374" s="72"/>
      <c r="E374" s="72"/>
      <c r="F374" s="72"/>
      <c r="G374" s="72"/>
      <c r="H374" s="72"/>
    </row>
    <row r="375" spans="2:8" hidden="1" x14ac:dyDescent="0.25">
      <c r="B375" s="72"/>
      <c r="C375" s="72"/>
      <c r="D375" s="72"/>
      <c r="E375" s="72"/>
      <c r="F375" s="72"/>
      <c r="G375" s="72"/>
      <c r="H375" s="72"/>
    </row>
    <row r="376" spans="2:8" hidden="1" x14ac:dyDescent="0.25">
      <c r="B376" s="72"/>
      <c r="C376" s="72"/>
      <c r="D376" s="72"/>
      <c r="E376" s="72"/>
      <c r="F376" s="72"/>
      <c r="G376" s="72"/>
      <c r="H376" s="72"/>
    </row>
    <row r="377" spans="2:8" hidden="1" x14ac:dyDescent="0.25">
      <c r="B377" s="72"/>
      <c r="C377" s="72"/>
      <c r="D377" s="72"/>
      <c r="E377" s="72"/>
      <c r="F377" s="72"/>
      <c r="G377" s="72"/>
      <c r="H377" s="72"/>
    </row>
    <row r="378" spans="2:8" hidden="1" x14ac:dyDescent="0.25">
      <c r="B378" s="72"/>
      <c r="C378" s="72"/>
      <c r="D378" s="72"/>
      <c r="E378" s="72"/>
      <c r="F378" s="72"/>
      <c r="G378" s="72"/>
      <c r="H378" s="72"/>
    </row>
    <row r="379" spans="2:8" hidden="1" x14ac:dyDescent="0.25">
      <c r="B379" s="72"/>
      <c r="C379" s="72"/>
      <c r="D379" s="72"/>
      <c r="E379" s="72"/>
      <c r="F379" s="72"/>
      <c r="G379" s="72"/>
      <c r="H379" s="72"/>
    </row>
    <row r="380" spans="2:8" hidden="1" x14ac:dyDescent="0.25">
      <c r="B380" s="72"/>
      <c r="C380" s="72"/>
      <c r="D380" s="72"/>
      <c r="E380" s="72"/>
      <c r="F380" s="72"/>
      <c r="G380" s="72"/>
      <c r="H380" s="72"/>
    </row>
    <row r="381" spans="2:8" hidden="1" x14ac:dyDescent="0.25">
      <c r="B381" s="72"/>
      <c r="C381" s="72"/>
      <c r="D381" s="72"/>
      <c r="E381" s="72"/>
      <c r="F381" s="72"/>
      <c r="G381" s="72"/>
      <c r="H381" s="72"/>
    </row>
    <row r="382" spans="2:8" hidden="1" x14ac:dyDescent="0.25">
      <c r="B382" s="72"/>
      <c r="C382" s="72"/>
      <c r="D382" s="72"/>
      <c r="E382" s="72"/>
      <c r="F382" s="72"/>
      <c r="G382" s="72"/>
      <c r="H382" s="72"/>
    </row>
    <row r="383" spans="2:8" hidden="1" x14ac:dyDescent="0.25">
      <c r="B383" s="72"/>
      <c r="C383" s="72"/>
      <c r="D383" s="72"/>
      <c r="E383" s="72"/>
      <c r="F383" s="72"/>
      <c r="G383" s="72"/>
      <c r="H383" s="72"/>
    </row>
    <row r="384" spans="2:8" hidden="1" x14ac:dyDescent="0.25">
      <c r="B384" s="72"/>
      <c r="C384" s="72"/>
      <c r="D384" s="72"/>
      <c r="E384" s="72"/>
      <c r="F384" s="72"/>
      <c r="G384" s="72"/>
      <c r="H384" s="72"/>
    </row>
    <row r="385" spans="2:8" hidden="1" x14ac:dyDescent="0.25">
      <c r="B385" s="72"/>
      <c r="C385" s="72"/>
      <c r="D385" s="72"/>
      <c r="E385" s="72"/>
      <c r="F385" s="72"/>
      <c r="G385" s="72"/>
      <c r="H385" s="72"/>
    </row>
    <row r="386" spans="2:8" hidden="1" x14ac:dyDescent="0.25">
      <c r="B386" s="72"/>
      <c r="C386" s="72"/>
      <c r="D386" s="72"/>
      <c r="E386" s="72"/>
      <c r="F386" s="72"/>
      <c r="G386" s="72"/>
      <c r="H386" s="72"/>
    </row>
    <row r="387" spans="2:8" hidden="1" x14ac:dyDescent="0.25">
      <c r="B387" s="72"/>
      <c r="C387" s="72"/>
      <c r="D387" s="72"/>
      <c r="E387" s="72"/>
      <c r="F387" s="72"/>
      <c r="G387" s="72"/>
      <c r="H387" s="72"/>
    </row>
    <row r="388" spans="2:8" hidden="1" x14ac:dyDescent="0.25">
      <c r="B388" s="72"/>
      <c r="C388" s="72"/>
      <c r="D388" s="72"/>
      <c r="E388" s="72"/>
      <c r="F388" s="72"/>
      <c r="G388" s="72"/>
      <c r="H388" s="72"/>
    </row>
    <row r="389" spans="2:8" hidden="1" x14ac:dyDescent="0.25">
      <c r="B389" s="72"/>
      <c r="C389" s="72"/>
      <c r="D389" s="72"/>
      <c r="E389" s="72"/>
      <c r="F389" s="72"/>
      <c r="G389" s="72"/>
      <c r="H389" s="72"/>
    </row>
    <row r="390" spans="2:8" hidden="1" x14ac:dyDescent="0.25">
      <c r="B390" s="72"/>
      <c r="C390" s="72"/>
      <c r="D390" s="72"/>
      <c r="E390" s="72"/>
      <c r="F390" s="72"/>
      <c r="G390" s="72"/>
      <c r="H390" s="72"/>
    </row>
    <row r="391" spans="2:8" hidden="1" x14ac:dyDescent="0.25">
      <c r="B391" s="72"/>
      <c r="C391" s="72"/>
      <c r="D391" s="72"/>
      <c r="E391" s="72"/>
      <c r="F391" s="72"/>
      <c r="G391" s="72"/>
      <c r="H391" s="72"/>
    </row>
    <row r="392" spans="2:8" hidden="1" x14ac:dyDescent="0.25">
      <c r="B392" s="72"/>
      <c r="C392" s="72"/>
      <c r="D392" s="72"/>
      <c r="E392" s="72"/>
      <c r="F392" s="72"/>
      <c r="G392" s="72"/>
      <c r="H392" s="72"/>
    </row>
    <row r="393" spans="2:8" hidden="1" x14ac:dyDescent="0.25">
      <c r="B393" s="72"/>
      <c r="C393" s="72"/>
      <c r="D393" s="72"/>
      <c r="E393" s="72"/>
      <c r="F393" s="72"/>
      <c r="G393" s="72"/>
      <c r="H393" s="72"/>
    </row>
    <row r="394" spans="2:8" hidden="1" x14ac:dyDescent="0.25">
      <c r="B394" s="72"/>
      <c r="C394" s="72"/>
      <c r="D394" s="72"/>
      <c r="E394" s="72"/>
      <c r="F394" s="72"/>
      <c r="G394" s="72"/>
      <c r="H394" s="72"/>
    </row>
    <row r="395" spans="2:8" hidden="1" x14ac:dyDescent="0.25">
      <c r="B395" s="72"/>
      <c r="C395" s="72"/>
      <c r="D395" s="72"/>
      <c r="E395" s="72"/>
      <c r="F395" s="72"/>
      <c r="G395" s="72"/>
      <c r="H395" s="72"/>
    </row>
    <row r="396" spans="2:8" hidden="1" x14ac:dyDescent="0.25">
      <c r="B396" s="72"/>
      <c r="C396" s="72"/>
      <c r="D396" s="72"/>
      <c r="E396" s="72"/>
      <c r="F396" s="72"/>
      <c r="G396" s="72"/>
      <c r="H396" s="72"/>
    </row>
    <row r="397" spans="2:8" hidden="1" x14ac:dyDescent="0.25">
      <c r="B397" s="72"/>
      <c r="C397" s="72"/>
      <c r="D397" s="72"/>
      <c r="E397" s="72"/>
      <c r="F397" s="72"/>
      <c r="G397" s="72"/>
      <c r="H397" s="72"/>
    </row>
    <row r="398" spans="2:8" hidden="1" x14ac:dyDescent="0.25">
      <c r="B398" s="72"/>
      <c r="C398" s="72"/>
      <c r="D398" s="72"/>
      <c r="E398" s="72"/>
      <c r="F398" s="72"/>
      <c r="G398" s="72"/>
      <c r="H398" s="72"/>
    </row>
    <row r="399" spans="2:8" hidden="1" x14ac:dyDescent="0.25">
      <c r="B399" s="72"/>
      <c r="C399" s="72"/>
      <c r="D399" s="72"/>
      <c r="E399" s="72"/>
      <c r="F399" s="72"/>
      <c r="G399" s="72"/>
      <c r="H399" s="72"/>
    </row>
    <row r="400" spans="2:8" hidden="1" x14ac:dyDescent="0.25">
      <c r="B400" s="72"/>
      <c r="C400" s="72"/>
      <c r="D400" s="72"/>
      <c r="E400" s="72"/>
      <c r="F400" s="72"/>
      <c r="G400" s="72"/>
      <c r="H400" s="72"/>
    </row>
    <row r="401" spans="2:8" hidden="1" x14ac:dyDescent="0.25">
      <c r="B401" s="72"/>
      <c r="C401" s="72"/>
      <c r="D401" s="72"/>
      <c r="E401" s="72"/>
      <c r="F401" s="72"/>
      <c r="G401" s="72"/>
      <c r="H401" s="72"/>
    </row>
    <row r="402" spans="2:8" hidden="1" x14ac:dyDescent="0.25">
      <c r="B402" s="72"/>
      <c r="C402" s="72"/>
      <c r="D402" s="72"/>
      <c r="E402" s="72"/>
      <c r="F402" s="72"/>
      <c r="G402" s="72"/>
      <c r="H402" s="72"/>
    </row>
    <row r="403" spans="2:8" hidden="1" x14ac:dyDescent="0.25">
      <c r="B403" s="72"/>
      <c r="C403" s="72"/>
      <c r="D403" s="72"/>
      <c r="E403" s="72"/>
      <c r="F403" s="72"/>
      <c r="G403" s="72"/>
      <c r="H403" s="72"/>
    </row>
    <row r="404" spans="2:8" hidden="1" x14ac:dyDescent="0.25">
      <c r="B404" s="72"/>
      <c r="C404" s="72"/>
      <c r="D404" s="72"/>
      <c r="E404" s="72"/>
      <c r="F404" s="72"/>
      <c r="G404" s="72"/>
      <c r="H404" s="72"/>
    </row>
    <row r="405" spans="2:8" hidden="1" x14ac:dyDescent="0.25">
      <c r="B405" s="72"/>
      <c r="C405" s="72"/>
      <c r="D405" s="72"/>
      <c r="E405" s="72"/>
      <c r="F405" s="72"/>
      <c r="G405" s="72"/>
      <c r="H405" s="72"/>
    </row>
    <row r="406" spans="2:8" hidden="1" x14ac:dyDescent="0.25">
      <c r="B406" s="72"/>
      <c r="C406" s="72"/>
      <c r="D406" s="72"/>
      <c r="E406" s="72"/>
      <c r="F406" s="72"/>
      <c r="G406" s="72"/>
      <c r="H406" s="72"/>
    </row>
    <row r="407" spans="2:8" hidden="1" x14ac:dyDescent="0.25">
      <c r="B407" s="72"/>
      <c r="C407" s="72"/>
      <c r="D407" s="72"/>
      <c r="E407" s="72"/>
      <c r="F407" s="72"/>
      <c r="G407" s="72"/>
      <c r="H407" s="72"/>
    </row>
    <row r="408" spans="2:8" hidden="1" x14ac:dyDescent="0.25">
      <c r="B408" s="72"/>
      <c r="C408" s="72"/>
      <c r="D408" s="72"/>
      <c r="E408" s="72"/>
      <c r="F408" s="72"/>
      <c r="G408" s="72"/>
      <c r="H408" s="72"/>
    </row>
    <row r="409" spans="2:8" hidden="1" x14ac:dyDescent="0.25">
      <c r="B409" s="72"/>
      <c r="C409" s="72"/>
      <c r="D409" s="72"/>
      <c r="E409" s="72"/>
      <c r="F409" s="72"/>
      <c r="G409" s="72"/>
      <c r="H409" s="72"/>
    </row>
    <row r="410" spans="2:8" hidden="1" x14ac:dyDescent="0.25">
      <c r="B410" s="72"/>
      <c r="C410" s="72"/>
      <c r="D410" s="72"/>
      <c r="E410" s="72"/>
      <c r="F410" s="72"/>
      <c r="G410" s="72"/>
      <c r="H410" s="72"/>
    </row>
    <row r="411" spans="2:8" hidden="1" x14ac:dyDescent="0.25">
      <c r="B411" s="72"/>
      <c r="C411" s="72"/>
      <c r="D411" s="72"/>
      <c r="E411" s="72"/>
      <c r="F411" s="72"/>
      <c r="G411" s="72"/>
      <c r="H411" s="72"/>
    </row>
    <row r="412" spans="2:8" hidden="1" x14ac:dyDescent="0.25">
      <c r="B412" s="72"/>
      <c r="C412" s="72"/>
      <c r="D412" s="72"/>
      <c r="E412" s="72"/>
      <c r="F412" s="72"/>
      <c r="G412" s="72"/>
      <c r="H412" s="72"/>
    </row>
    <row r="413" spans="2:8" hidden="1" x14ac:dyDescent="0.25">
      <c r="B413" s="72"/>
      <c r="C413" s="72"/>
      <c r="D413" s="72"/>
      <c r="E413" s="72"/>
      <c r="F413" s="72"/>
      <c r="G413" s="72"/>
      <c r="H413" s="72"/>
    </row>
    <row r="414" spans="2:8" hidden="1" x14ac:dyDescent="0.25">
      <c r="B414" s="72"/>
      <c r="C414" s="72"/>
      <c r="D414" s="72"/>
      <c r="E414" s="72"/>
      <c r="F414" s="72"/>
      <c r="G414" s="72"/>
      <c r="H414" s="72"/>
    </row>
    <row r="415" spans="2:8" hidden="1" x14ac:dyDescent="0.25">
      <c r="B415" s="72"/>
      <c r="C415" s="72"/>
      <c r="D415" s="72"/>
      <c r="E415" s="72"/>
      <c r="F415" s="72"/>
      <c r="G415" s="72"/>
      <c r="H415" s="72"/>
    </row>
    <row r="416" spans="2:8" hidden="1" x14ac:dyDescent="0.25">
      <c r="B416" s="72"/>
      <c r="C416" s="72"/>
      <c r="D416" s="72"/>
      <c r="E416" s="72"/>
      <c r="F416" s="72"/>
      <c r="G416" s="72"/>
      <c r="H416" s="72"/>
    </row>
    <row r="417" spans="2:8" hidden="1" x14ac:dyDescent="0.25">
      <c r="B417" s="72"/>
      <c r="C417" s="72"/>
      <c r="D417" s="72"/>
      <c r="E417" s="72"/>
      <c r="F417" s="72"/>
      <c r="G417" s="72"/>
      <c r="H417" s="72"/>
    </row>
    <row r="418" spans="2:8" hidden="1" x14ac:dyDescent="0.25">
      <c r="B418" s="72"/>
      <c r="C418" s="72"/>
      <c r="D418" s="72"/>
      <c r="E418" s="72"/>
      <c r="F418" s="72"/>
      <c r="G418" s="72"/>
      <c r="H418" s="72"/>
    </row>
    <row r="419" spans="2:8" hidden="1" x14ac:dyDescent="0.25">
      <c r="B419" s="72"/>
      <c r="C419" s="72"/>
      <c r="D419" s="72"/>
      <c r="E419" s="72"/>
      <c r="F419" s="72"/>
      <c r="G419" s="72"/>
      <c r="H419" s="72"/>
    </row>
    <row r="420" spans="2:8" hidden="1" x14ac:dyDescent="0.25">
      <c r="B420" s="72"/>
      <c r="C420" s="72"/>
      <c r="D420" s="72"/>
      <c r="E420" s="72"/>
      <c r="F420" s="72"/>
      <c r="G420" s="72"/>
      <c r="H420" s="72"/>
    </row>
    <row r="421" spans="2:8" hidden="1" x14ac:dyDescent="0.25">
      <c r="B421" s="72"/>
      <c r="C421" s="72"/>
      <c r="D421" s="72"/>
      <c r="E421" s="72"/>
      <c r="F421" s="72"/>
      <c r="G421" s="72"/>
      <c r="H421" s="72"/>
    </row>
    <row r="422" spans="2:8" hidden="1" x14ac:dyDescent="0.25">
      <c r="B422" s="72"/>
      <c r="C422" s="72"/>
      <c r="D422" s="72"/>
      <c r="E422" s="72"/>
      <c r="F422" s="72"/>
      <c r="G422" s="72"/>
      <c r="H422" s="72"/>
    </row>
    <row r="423" spans="2:8" hidden="1" x14ac:dyDescent="0.25">
      <c r="B423" s="72"/>
      <c r="C423" s="72"/>
      <c r="D423" s="72"/>
      <c r="E423" s="72"/>
      <c r="F423" s="72"/>
      <c r="G423" s="72"/>
      <c r="H423" s="72"/>
    </row>
    <row r="424" spans="2:8" hidden="1" x14ac:dyDescent="0.25">
      <c r="B424" s="72"/>
      <c r="C424" s="72"/>
      <c r="D424" s="72"/>
      <c r="E424" s="72"/>
      <c r="F424" s="72"/>
      <c r="G424" s="72"/>
      <c r="H424" s="72"/>
    </row>
    <row r="425" spans="2:8" hidden="1" x14ac:dyDescent="0.25">
      <c r="B425" s="72"/>
      <c r="C425" s="72"/>
      <c r="D425" s="72"/>
      <c r="E425" s="72"/>
      <c r="F425" s="72"/>
      <c r="G425" s="72"/>
      <c r="H425" s="72"/>
    </row>
    <row r="426" spans="2:8" hidden="1" x14ac:dyDescent="0.25">
      <c r="B426" s="72"/>
      <c r="C426" s="72"/>
      <c r="D426" s="72"/>
      <c r="E426" s="72"/>
      <c r="F426" s="72"/>
      <c r="G426" s="72"/>
      <c r="H426" s="72"/>
    </row>
    <row r="427" spans="2:8" hidden="1" x14ac:dyDescent="0.25">
      <c r="B427" s="72"/>
      <c r="C427" s="72"/>
      <c r="D427" s="72"/>
      <c r="E427" s="72"/>
      <c r="F427" s="72"/>
      <c r="G427" s="72"/>
      <c r="H427" s="72"/>
    </row>
    <row r="428" spans="2:8" hidden="1" x14ac:dyDescent="0.25">
      <c r="B428" s="72"/>
      <c r="C428" s="72"/>
      <c r="D428" s="72"/>
      <c r="E428" s="72"/>
      <c r="F428" s="72"/>
      <c r="G428" s="72"/>
      <c r="H428" s="72"/>
    </row>
    <row r="429" spans="2:8" hidden="1" x14ac:dyDescent="0.25">
      <c r="B429" s="72"/>
      <c r="C429" s="72"/>
      <c r="D429" s="72"/>
      <c r="E429" s="72"/>
      <c r="F429" s="72"/>
      <c r="G429" s="72"/>
      <c r="H429" s="72"/>
    </row>
    <row r="430" spans="2:8" hidden="1" x14ac:dyDescent="0.25">
      <c r="B430" s="72"/>
      <c r="C430" s="72"/>
      <c r="D430" s="72"/>
      <c r="E430" s="72"/>
      <c r="F430" s="72"/>
      <c r="G430" s="72"/>
      <c r="H430" s="72"/>
    </row>
    <row r="431" spans="2:8" hidden="1" x14ac:dyDescent="0.25">
      <c r="B431" s="72"/>
      <c r="C431" s="72"/>
      <c r="D431" s="72"/>
      <c r="E431" s="72"/>
      <c r="F431" s="72"/>
      <c r="G431" s="72"/>
      <c r="H431" s="72"/>
    </row>
    <row r="432" spans="2:8" hidden="1" x14ac:dyDescent="0.25">
      <c r="B432" s="72"/>
      <c r="C432" s="72"/>
      <c r="D432" s="72"/>
      <c r="E432" s="72"/>
      <c r="F432" s="72"/>
      <c r="G432" s="72"/>
      <c r="H432" s="72"/>
    </row>
    <row r="433" spans="2:8" hidden="1" x14ac:dyDescent="0.25">
      <c r="B433" s="72"/>
      <c r="C433" s="72"/>
      <c r="D433" s="72"/>
      <c r="E433" s="72"/>
      <c r="F433" s="72"/>
      <c r="G433" s="72"/>
      <c r="H433" s="72"/>
    </row>
    <row r="434" spans="2:8" hidden="1" x14ac:dyDescent="0.25">
      <c r="B434" s="72"/>
      <c r="C434" s="72"/>
      <c r="D434" s="72"/>
      <c r="E434" s="72"/>
      <c r="F434" s="72"/>
      <c r="G434" s="72"/>
      <c r="H434" s="72"/>
    </row>
    <row r="435" spans="2:8" hidden="1" x14ac:dyDescent="0.25">
      <c r="B435" s="72"/>
      <c r="C435" s="72"/>
      <c r="D435" s="72"/>
      <c r="E435" s="72"/>
      <c r="F435" s="72"/>
      <c r="G435" s="72"/>
      <c r="H435" s="72"/>
    </row>
    <row r="436" spans="2:8" hidden="1" x14ac:dyDescent="0.25">
      <c r="B436" s="72"/>
      <c r="C436" s="72"/>
      <c r="D436" s="72"/>
      <c r="E436" s="72"/>
      <c r="F436" s="72"/>
      <c r="G436" s="72"/>
      <c r="H436" s="72"/>
    </row>
    <row r="437" spans="2:8" hidden="1" x14ac:dyDescent="0.25">
      <c r="B437" s="72"/>
      <c r="C437" s="72"/>
      <c r="D437" s="72"/>
      <c r="E437" s="72"/>
      <c r="F437" s="72"/>
      <c r="G437" s="72"/>
      <c r="H437" s="72"/>
    </row>
    <row r="438" spans="2:8" hidden="1" x14ac:dyDescent="0.25">
      <c r="B438" s="72"/>
      <c r="C438" s="72"/>
      <c r="D438" s="72"/>
      <c r="E438" s="72"/>
      <c r="F438" s="72"/>
      <c r="G438" s="72"/>
      <c r="H438" s="72"/>
    </row>
    <row r="439" spans="2:8" hidden="1" x14ac:dyDescent="0.25">
      <c r="B439" s="72"/>
      <c r="C439" s="72"/>
      <c r="D439" s="72"/>
      <c r="E439" s="72"/>
      <c r="F439" s="72"/>
      <c r="G439" s="72"/>
      <c r="H439" s="72"/>
    </row>
    <row r="440" spans="2:8" hidden="1" x14ac:dyDescent="0.25">
      <c r="B440" s="72"/>
      <c r="C440" s="72"/>
      <c r="D440" s="72"/>
      <c r="E440" s="72"/>
      <c r="F440" s="72"/>
      <c r="G440" s="72"/>
      <c r="H440" s="72"/>
    </row>
    <row r="441" spans="2:8" hidden="1" x14ac:dyDescent="0.25">
      <c r="B441" s="72"/>
      <c r="C441" s="72"/>
      <c r="D441" s="72"/>
      <c r="E441" s="72"/>
      <c r="F441" s="72"/>
      <c r="G441" s="72"/>
      <c r="H441" s="72"/>
    </row>
    <row r="442" spans="2:8" hidden="1" x14ac:dyDescent="0.25">
      <c r="B442" s="72"/>
      <c r="C442" s="72"/>
      <c r="D442" s="72"/>
      <c r="E442" s="72"/>
      <c r="F442" s="72"/>
      <c r="G442" s="72"/>
      <c r="H442" s="72"/>
    </row>
    <row r="443" spans="2:8" hidden="1" x14ac:dyDescent="0.25">
      <c r="B443" s="72"/>
      <c r="C443" s="72"/>
      <c r="D443" s="72"/>
      <c r="E443" s="72"/>
      <c r="F443" s="72"/>
      <c r="G443" s="72"/>
      <c r="H443" s="72"/>
    </row>
    <row r="444" spans="2:8" hidden="1" x14ac:dyDescent="0.25">
      <c r="B444" s="72"/>
      <c r="C444" s="72"/>
      <c r="D444" s="72"/>
      <c r="E444" s="72"/>
      <c r="F444" s="72"/>
      <c r="G444" s="72"/>
      <c r="H444" s="72"/>
    </row>
    <row r="445" spans="2:8" hidden="1" x14ac:dyDescent="0.25">
      <c r="B445" s="72"/>
      <c r="C445" s="72"/>
      <c r="D445" s="72"/>
      <c r="E445" s="72"/>
      <c r="F445" s="72"/>
      <c r="G445" s="72"/>
      <c r="H445" s="72"/>
    </row>
    <row r="446" spans="2:8" hidden="1" x14ac:dyDescent="0.25">
      <c r="B446" s="72"/>
      <c r="C446" s="72"/>
      <c r="D446" s="72"/>
      <c r="E446" s="72"/>
      <c r="F446" s="72"/>
      <c r="G446" s="72"/>
      <c r="H446" s="72"/>
    </row>
    <row r="447" spans="2:8" hidden="1" x14ac:dyDescent="0.25">
      <c r="B447" s="72"/>
      <c r="C447" s="72"/>
      <c r="D447" s="72"/>
      <c r="E447" s="72"/>
      <c r="F447" s="72"/>
      <c r="G447" s="72"/>
      <c r="H447" s="72"/>
    </row>
    <row r="448" spans="2:8" hidden="1" x14ac:dyDescent="0.25">
      <c r="B448" s="72"/>
      <c r="C448" s="72"/>
      <c r="D448" s="72"/>
      <c r="E448" s="72"/>
      <c r="F448" s="72"/>
      <c r="G448" s="72"/>
      <c r="H448" s="72"/>
    </row>
    <row r="449" spans="2:8" hidden="1" x14ac:dyDescent="0.25">
      <c r="B449" s="72"/>
      <c r="C449" s="72"/>
      <c r="D449" s="72"/>
      <c r="E449" s="72"/>
      <c r="F449" s="72"/>
      <c r="G449" s="72"/>
      <c r="H449" s="72"/>
    </row>
    <row r="450" spans="2:8" hidden="1" x14ac:dyDescent="0.25">
      <c r="B450" s="72"/>
      <c r="C450" s="72"/>
      <c r="D450" s="72"/>
      <c r="E450" s="72"/>
      <c r="F450" s="72"/>
      <c r="G450" s="72"/>
      <c r="H450" s="72"/>
    </row>
    <row r="451" spans="2:8" hidden="1" x14ac:dyDescent="0.25">
      <c r="B451" s="72"/>
      <c r="C451" s="72"/>
      <c r="D451" s="72"/>
      <c r="E451" s="72"/>
      <c r="F451" s="72"/>
      <c r="G451" s="72"/>
      <c r="H451" s="72"/>
    </row>
    <row r="452" spans="2:8" hidden="1" x14ac:dyDescent="0.25">
      <c r="B452" s="72"/>
      <c r="C452" s="72"/>
      <c r="D452" s="72"/>
      <c r="E452" s="72"/>
      <c r="F452" s="72"/>
      <c r="G452" s="72"/>
      <c r="H452" s="72"/>
    </row>
    <row r="453" spans="2:8" hidden="1" x14ac:dyDescent="0.25">
      <c r="B453" s="72"/>
      <c r="C453" s="72"/>
      <c r="D453" s="72"/>
      <c r="E453" s="72"/>
      <c r="F453" s="72"/>
      <c r="G453" s="72"/>
      <c r="H453" s="72"/>
    </row>
    <row r="454" spans="2:8" hidden="1" x14ac:dyDescent="0.25">
      <c r="B454" s="72"/>
      <c r="C454" s="72"/>
      <c r="D454" s="72"/>
      <c r="E454" s="72"/>
      <c r="F454" s="72"/>
      <c r="G454" s="72"/>
      <c r="H454" s="72"/>
    </row>
    <row r="455" spans="2:8" hidden="1" x14ac:dyDescent="0.25">
      <c r="B455" s="72"/>
      <c r="C455" s="72"/>
      <c r="D455" s="72"/>
      <c r="E455" s="72"/>
      <c r="F455" s="72"/>
      <c r="G455" s="72"/>
      <c r="H455" s="72"/>
    </row>
    <row r="456" spans="2:8" hidden="1" x14ac:dyDescent="0.25">
      <c r="B456" s="72"/>
      <c r="C456" s="72"/>
      <c r="D456" s="72"/>
      <c r="E456" s="72"/>
      <c r="F456" s="72"/>
      <c r="G456" s="72"/>
      <c r="H456" s="72"/>
    </row>
    <row r="457" spans="2:8" hidden="1" x14ac:dyDescent="0.25">
      <c r="B457" s="72"/>
      <c r="C457" s="72"/>
      <c r="D457" s="72"/>
      <c r="E457" s="72"/>
      <c r="F457" s="72"/>
      <c r="G457" s="72"/>
      <c r="H457" s="72"/>
    </row>
    <row r="458" spans="2:8" hidden="1" x14ac:dyDescent="0.25">
      <c r="B458" s="72"/>
      <c r="C458" s="72"/>
      <c r="D458" s="72"/>
      <c r="E458" s="72"/>
      <c r="F458" s="72"/>
      <c r="G458" s="72"/>
      <c r="H458" s="72"/>
    </row>
    <row r="459" spans="2:8" hidden="1" x14ac:dyDescent="0.25">
      <c r="B459" s="72"/>
      <c r="C459" s="72"/>
      <c r="D459" s="72"/>
      <c r="E459" s="72"/>
      <c r="F459" s="72"/>
      <c r="G459" s="72"/>
      <c r="H459" s="72"/>
    </row>
    <row r="460" spans="2:8" hidden="1" x14ac:dyDescent="0.25">
      <c r="B460" s="72"/>
      <c r="C460" s="72"/>
      <c r="D460" s="72"/>
      <c r="E460" s="72"/>
      <c r="F460" s="72"/>
      <c r="G460" s="72"/>
      <c r="H460" s="72"/>
    </row>
    <row r="461" spans="2:8" hidden="1" x14ac:dyDescent="0.25">
      <c r="B461" s="72"/>
      <c r="C461" s="72"/>
      <c r="D461" s="72"/>
      <c r="E461" s="72"/>
      <c r="F461" s="72"/>
      <c r="G461" s="72"/>
      <c r="H461" s="72"/>
    </row>
    <row r="462" spans="2:8" hidden="1" x14ac:dyDescent="0.25">
      <c r="B462" s="72"/>
      <c r="C462" s="72"/>
      <c r="D462" s="72"/>
      <c r="E462" s="72"/>
      <c r="F462" s="72"/>
      <c r="G462" s="72"/>
      <c r="H462" s="72"/>
    </row>
    <row r="463" spans="2:8" hidden="1" x14ac:dyDescent="0.25">
      <c r="B463" s="72"/>
      <c r="C463" s="72"/>
      <c r="D463" s="72"/>
      <c r="E463" s="72"/>
      <c r="F463" s="72"/>
      <c r="G463" s="72"/>
      <c r="H463" s="72"/>
    </row>
    <row r="464" spans="2:8" hidden="1" x14ac:dyDescent="0.25">
      <c r="B464" s="72"/>
      <c r="C464" s="72"/>
      <c r="D464" s="72"/>
      <c r="E464" s="72"/>
      <c r="F464" s="72"/>
      <c r="G464" s="72"/>
      <c r="H464" s="72"/>
    </row>
    <row r="465" spans="2:8" hidden="1" x14ac:dyDescent="0.25">
      <c r="B465" s="72"/>
      <c r="C465" s="72"/>
      <c r="D465" s="72"/>
      <c r="E465" s="72"/>
      <c r="F465" s="72"/>
      <c r="G465" s="72"/>
      <c r="H465" s="72"/>
    </row>
    <row r="466" spans="2:8" hidden="1" x14ac:dyDescent="0.25">
      <c r="B466" s="72"/>
      <c r="C466" s="72"/>
      <c r="D466" s="72"/>
      <c r="E466" s="72"/>
      <c r="F466" s="72"/>
      <c r="G466" s="72"/>
      <c r="H466" s="72"/>
    </row>
    <row r="467" spans="2:8" hidden="1" x14ac:dyDescent="0.25">
      <c r="B467" s="72"/>
      <c r="C467" s="72"/>
      <c r="D467" s="72"/>
      <c r="E467" s="72"/>
      <c r="F467" s="72"/>
      <c r="G467" s="72"/>
      <c r="H467" s="72"/>
    </row>
    <row r="468" spans="2:8" hidden="1" x14ac:dyDescent="0.25">
      <c r="B468" s="72"/>
      <c r="C468" s="72"/>
      <c r="D468" s="72"/>
      <c r="E468" s="72"/>
      <c r="F468" s="72"/>
      <c r="G468" s="72"/>
      <c r="H468" s="72"/>
    </row>
    <row r="469" spans="2:8" hidden="1" x14ac:dyDescent="0.25">
      <c r="B469" s="72"/>
      <c r="C469" s="72"/>
      <c r="D469" s="72"/>
      <c r="E469" s="72"/>
      <c r="F469" s="72"/>
      <c r="G469" s="72"/>
      <c r="H469" s="72"/>
    </row>
    <row r="470" spans="2:8" hidden="1" x14ac:dyDescent="0.25">
      <c r="B470" s="72"/>
      <c r="C470" s="72"/>
      <c r="D470" s="72"/>
      <c r="E470" s="72"/>
      <c r="F470" s="72"/>
      <c r="G470" s="72"/>
      <c r="H470" s="72"/>
    </row>
    <row r="471" spans="2:8" hidden="1" x14ac:dyDescent="0.25">
      <c r="B471" s="72"/>
      <c r="C471" s="72"/>
      <c r="D471" s="72"/>
      <c r="E471" s="72"/>
      <c r="F471" s="72"/>
      <c r="G471" s="72"/>
      <c r="H471" s="72"/>
    </row>
    <row r="472" spans="2:8" hidden="1" x14ac:dyDescent="0.25">
      <c r="B472" s="72"/>
      <c r="C472" s="72"/>
      <c r="D472" s="72"/>
      <c r="E472" s="72"/>
      <c r="F472" s="72"/>
      <c r="G472" s="72"/>
      <c r="H472" s="72"/>
    </row>
    <row r="473" spans="2:8" hidden="1" x14ac:dyDescent="0.25">
      <c r="B473" s="72"/>
      <c r="C473" s="72"/>
      <c r="D473" s="72"/>
      <c r="E473" s="72"/>
      <c r="F473" s="72"/>
      <c r="G473" s="72"/>
      <c r="H473" s="72"/>
    </row>
    <row r="474" spans="2:8" hidden="1" x14ac:dyDescent="0.25">
      <c r="B474" s="72"/>
      <c r="C474" s="72"/>
      <c r="D474" s="72"/>
      <c r="E474" s="72"/>
      <c r="F474" s="72"/>
      <c r="G474" s="72"/>
      <c r="H474" s="72"/>
    </row>
    <row r="475" spans="2:8" hidden="1" x14ac:dyDescent="0.25">
      <c r="B475" s="72"/>
      <c r="C475" s="72"/>
      <c r="D475" s="72"/>
      <c r="E475" s="72"/>
      <c r="F475" s="72"/>
      <c r="G475" s="72"/>
      <c r="H475" s="72"/>
    </row>
    <row r="476" spans="2:8" hidden="1" x14ac:dyDescent="0.25">
      <c r="B476" s="72"/>
      <c r="C476" s="72"/>
      <c r="D476" s="72"/>
      <c r="E476" s="72"/>
      <c r="F476" s="72"/>
      <c r="G476" s="72"/>
      <c r="H476" s="72"/>
    </row>
    <row r="477" spans="2:8" hidden="1" x14ac:dyDescent="0.25">
      <c r="B477" s="72"/>
      <c r="C477" s="72"/>
      <c r="D477" s="72"/>
      <c r="E477" s="72"/>
      <c r="F477" s="72"/>
      <c r="G477" s="72"/>
      <c r="H477" s="72"/>
    </row>
    <row r="478" spans="2:8" hidden="1" x14ac:dyDescent="0.25">
      <c r="B478" s="72"/>
      <c r="C478" s="72"/>
      <c r="D478" s="72"/>
      <c r="E478" s="72"/>
      <c r="F478" s="72"/>
      <c r="G478" s="72"/>
      <c r="H478" s="72"/>
    </row>
    <row r="479" spans="2:8" hidden="1" x14ac:dyDescent="0.25">
      <c r="B479" s="72"/>
      <c r="C479" s="72"/>
      <c r="D479" s="72"/>
      <c r="E479" s="72"/>
      <c r="F479" s="72"/>
      <c r="G479" s="72"/>
      <c r="H479" s="72"/>
    </row>
    <row r="480" spans="2:8" hidden="1" x14ac:dyDescent="0.25">
      <c r="B480" s="72"/>
      <c r="C480" s="72"/>
      <c r="D480" s="72"/>
      <c r="E480" s="72"/>
      <c r="F480" s="72"/>
      <c r="G480" s="72"/>
      <c r="H480" s="72"/>
    </row>
    <row r="481" spans="2:8" hidden="1" x14ac:dyDescent="0.25">
      <c r="B481" s="72"/>
      <c r="C481" s="72"/>
      <c r="D481" s="72"/>
      <c r="E481" s="72"/>
      <c r="F481" s="72"/>
      <c r="G481" s="72"/>
      <c r="H481" s="72"/>
    </row>
    <row r="482" spans="2:8" hidden="1" x14ac:dyDescent="0.25">
      <c r="B482" s="72"/>
      <c r="C482" s="72"/>
      <c r="D482" s="72"/>
      <c r="E482" s="72"/>
      <c r="F482" s="72"/>
      <c r="G482" s="72"/>
      <c r="H482" s="72"/>
    </row>
    <row r="483" spans="2:8" hidden="1" x14ac:dyDescent="0.25">
      <c r="B483" s="72"/>
      <c r="C483" s="72"/>
      <c r="D483" s="72"/>
      <c r="E483" s="72"/>
      <c r="F483" s="72"/>
      <c r="G483" s="72"/>
      <c r="H483" s="72"/>
    </row>
    <row r="484" spans="2:8" hidden="1" x14ac:dyDescent="0.25">
      <c r="B484" s="72"/>
      <c r="C484" s="72"/>
      <c r="D484" s="72"/>
      <c r="E484" s="72"/>
      <c r="F484" s="72"/>
      <c r="G484" s="72"/>
      <c r="H484" s="72"/>
    </row>
    <row r="485" spans="2:8" hidden="1" x14ac:dyDescent="0.25">
      <c r="B485" s="72"/>
      <c r="C485" s="72"/>
      <c r="D485" s="72"/>
      <c r="E485" s="72"/>
      <c r="F485" s="72"/>
      <c r="G485" s="72"/>
      <c r="H485" s="72"/>
    </row>
    <row r="486" spans="2:8" hidden="1" x14ac:dyDescent="0.25">
      <c r="B486" s="72"/>
      <c r="C486" s="72"/>
      <c r="D486" s="72"/>
      <c r="E486" s="72"/>
      <c r="F486" s="72"/>
      <c r="G486" s="72"/>
      <c r="H486" s="72"/>
    </row>
    <row r="487" spans="2:8" hidden="1" x14ac:dyDescent="0.25">
      <c r="B487" s="72"/>
      <c r="C487" s="72"/>
      <c r="D487" s="72"/>
      <c r="E487" s="72"/>
      <c r="F487" s="72"/>
      <c r="G487" s="72"/>
      <c r="H487" s="72"/>
    </row>
    <row r="488" spans="2:8" hidden="1" x14ac:dyDescent="0.25">
      <c r="B488" s="72"/>
      <c r="C488" s="72"/>
      <c r="D488" s="72"/>
      <c r="E488" s="72"/>
      <c r="F488" s="72"/>
      <c r="G488" s="72"/>
      <c r="H488" s="72"/>
    </row>
    <row r="489" spans="2:8" hidden="1" x14ac:dyDescent="0.25">
      <c r="B489" s="72"/>
      <c r="C489" s="72"/>
      <c r="D489" s="72"/>
      <c r="E489" s="72"/>
      <c r="F489" s="72"/>
      <c r="G489" s="72"/>
      <c r="H489" s="72"/>
    </row>
    <row r="490" spans="2:8" hidden="1" x14ac:dyDescent="0.25">
      <c r="B490" s="72"/>
      <c r="C490" s="72"/>
      <c r="D490" s="72"/>
      <c r="E490" s="72"/>
      <c r="F490" s="72"/>
      <c r="G490" s="72"/>
      <c r="H490" s="72"/>
    </row>
    <row r="491" spans="2:8" hidden="1" x14ac:dyDescent="0.25">
      <c r="B491" s="72"/>
      <c r="C491" s="72"/>
      <c r="D491" s="72"/>
      <c r="E491" s="72"/>
      <c r="F491" s="72"/>
      <c r="G491" s="72"/>
      <c r="H491" s="72"/>
    </row>
    <row r="492" spans="2:8" hidden="1" x14ac:dyDescent="0.25">
      <c r="B492" s="72"/>
      <c r="C492" s="72"/>
      <c r="D492" s="72"/>
      <c r="E492" s="72"/>
      <c r="F492" s="72"/>
      <c r="G492" s="72"/>
      <c r="H492" s="72"/>
    </row>
    <row r="493" spans="2:8" hidden="1" x14ac:dyDescent="0.25">
      <c r="B493" s="72"/>
      <c r="C493" s="72"/>
      <c r="D493" s="72"/>
      <c r="E493" s="72"/>
      <c r="F493" s="72"/>
      <c r="G493" s="72"/>
      <c r="H493" s="72"/>
    </row>
    <row r="494" spans="2:8" hidden="1" x14ac:dyDescent="0.25">
      <c r="B494" s="72"/>
      <c r="C494" s="72"/>
      <c r="D494" s="72"/>
      <c r="E494" s="72"/>
      <c r="F494" s="72"/>
      <c r="G494" s="72"/>
      <c r="H494" s="72"/>
    </row>
    <row r="495" spans="2:8" hidden="1" x14ac:dyDescent="0.25">
      <c r="B495" s="72"/>
      <c r="C495" s="72"/>
      <c r="D495" s="72"/>
      <c r="E495" s="72"/>
      <c r="F495" s="72"/>
      <c r="G495" s="72"/>
      <c r="H495" s="72"/>
    </row>
    <row r="496" spans="2:8" hidden="1" x14ac:dyDescent="0.25">
      <c r="B496" s="72"/>
      <c r="C496" s="72"/>
      <c r="D496" s="72"/>
      <c r="E496" s="72"/>
      <c r="F496" s="72"/>
      <c r="G496" s="72"/>
      <c r="H496" s="72"/>
    </row>
    <row r="497" spans="2:8" hidden="1" x14ac:dyDescent="0.25">
      <c r="B497" s="72"/>
      <c r="C497" s="72"/>
      <c r="D497" s="72"/>
      <c r="E497" s="72"/>
      <c r="F497" s="72"/>
      <c r="G497" s="72"/>
      <c r="H497" s="72"/>
    </row>
    <row r="498" spans="2:8" hidden="1" x14ac:dyDescent="0.25">
      <c r="B498" s="72"/>
      <c r="C498" s="72"/>
      <c r="D498" s="72"/>
      <c r="E498" s="72"/>
      <c r="F498" s="72"/>
      <c r="G498" s="72"/>
      <c r="H498" s="72"/>
    </row>
    <row r="499" spans="2:8" hidden="1" x14ac:dyDescent="0.25">
      <c r="B499" s="72"/>
      <c r="C499" s="72"/>
      <c r="D499" s="72"/>
      <c r="E499" s="72"/>
      <c r="F499" s="72"/>
      <c r="G499" s="72"/>
      <c r="H499" s="72"/>
    </row>
    <row r="500" spans="2:8" hidden="1" x14ac:dyDescent="0.25">
      <c r="B500" s="72"/>
      <c r="C500" s="72"/>
      <c r="D500" s="72"/>
      <c r="E500" s="72"/>
      <c r="F500" s="72"/>
      <c r="G500" s="72"/>
      <c r="H500" s="72"/>
    </row>
    <row r="501" spans="2:8" hidden="1" x14ac:dyDescent="0.25">
      <c r="B501" s="72"/>
      <c r="C501" s="72"/>
      <c r="D501" s="72"/>
      <c r="E501" s="72"/>
      <c r="F501" s="72"/>
      <c r="G501" s="72"/>
      <c r="H501" s="72"/>
    </row>
    <row r="502" spans="2:8" hidden="1" x14ac:dyDescent="0.25">
      <c r="B502" s="72"/>
      <c r="C502" s="72"/>
      <c r="D502" s="72"/>
      <c r="E502" s="72"/>
      <c r="F502" s="72"/>
      <c r="G502" s="72"/>
      <c r="H502" s="72"/>
    </row>
    <row r="503" spans="2:8" hidden="1" x14ac:dyDescent="0.25">
      <c r="B503" s="72"/>
      <c r="C503" s="72"/>
      <c r="D503" s="72"/>
      <c r="E503" s="72"/>
      <c r="F503" s="72"/>
      <c r="G503" s="72"/>
      <c r="H503" s="72"/>
    </row>
    <row r="504" spans="2:8" hidden="1" x14ac:dyDescent="0.25">
      <c r="B504" s="72"/>
      <c r="C504" s="72"/>
      <c r="D504" s="72"/>
      <c r="E504" s="72"/>
      <c r="F504" s="72"/>
      <c r="G504" s="72"/>
      <c r="H504" s="72"/>
    </row>
    <row r="505" spans="2:8" hidden="1" x14ac:dyDescent="0.25">
      <c r="B505" s="72"/>
      <c r="C505" s="72"/>
      <c r="D505" s="72"/>
      <c r="E505" s="72"/>
      <c r="F505" s="72"/>
      <c r="G505" s="72"/>
      <c r="H505" s="72"/>
    </row>
    <row r="506" spans="2:8" hidden="1" x14ac:dyDescent="0.25">
      <c r="B506" s="72"/>
      <c r="C506" s="72"/>
      <c r="D506" s="72"/>
      <c r="E506" s="72"/>
      <c r="F506" s="72"/>
      <c r="G506" s="72"/>
      <c r="H506" s="72"/>
    </row>
    <row r="507" spans="2:8" hidden="1" x14ac:dyDescent="0.25">
      <c r="B507" s="72"/>
      <c r="C507" s="72"/>
      <c r="D507" s="72"/>
      <c r="E507" s="72"/>
      <c r="F507" s="72"/>
      <c r="G507" s="72"/>
      <c r="H507" s="72"/>
    </row>
    <row r="508" spans="2:8" hidden="1" x14ac:dyDescent="0.25">
      <c r="B508" s="72"/>
      <c r="C508" s="72"/>
      <c r="D508" s="72"/>
      <c r="E508" s="72"/>
      <c r="F508" s="72"/>
      <c r="G508" s="72"/>
      <c r="H508" s="72"/>
    </row>
    <row r="509" spans="2:8" hidden="1" x14ac:dyDescent="0.25">
      <c r="B509" s="72"/>
      <c r="C509" s="72"/>
      <c r="D509" s="72"/>
      <c r="E509" s="72"/>
      <c r="F509" s="72"/>
      <c r="G509" s="72"/>
      <c r="H509" s="72"/>
    </row>
    <row r="510" spans="2:8" hidden="1" x14ac:dyDescent="0.25">
      <c r="B510" s="72"/>
      <c r="C510" s="72"/>
      <c r="D510" s="72"/>
      <c r="E510" s="72"/>
      <c r="F510" s="72"/>
      <c r="G510" s="72"/>
      <c r="H510" s="72"/>
    </row>
    <row r="511" spans="2:8" hidden="1" x14ac:dyDescent="0.25">
      <c r="B511" s="72"/>
      <c r="C511" s="72"/>
      <c r="D511" s="72"/>
      <c r="E511" s="72"/>
      <c r="F511" s="72"/>
      <c r="G511" s="72"/>
      <c r="H511" s="72"/>
    </row>
    <row r="512" spans="2:8" hidden="1" x14ac:dyDescent="0.25">
      <c r="B512" s="72"/>
      <c r="C512" s="72"/>
      <c r="D512" s="72"/>
      <c r="E512" s="72"/>
      <c r="F512" s="72"/>
      <c r="G512" s="72"/>
      <c r="H512" s="72"/>
    </row>
    <row r="513" spans="2:8" hidden="1" x14ac:dyDescent="0.25">
      <c r="B513" s="72"/>
      <c r="C513" s="72"/>
      <c r="D513" s="72"/>
      <c r="E513" s="72"/>
      <c r="F513" s="72"/>
      <c r="G513" s="72"/>
      <c r="H513" s="72"/>
    </row>
    <row r="514" spans="2:8" hidden="1" x14ac:dyDescent="0.25">
      <c r="B514" s="72"/>
      <c r="C514" s="72"/>
      <c r="D514" s="72"/>
      <c r="E514" s="72"/>
      <c r="F514" s="72"/>
      <c r="G514" s="72"/>
      <c r="H514" s="72"/>
    </row>
    <row r="515" spans="2:8" hidden="1" x14ac:dyDescent="0.25">
      <c r="B515" s="72"/>
      <c r="C515" s="72"/>
      <c r="D515" s="72"/>
      <c r="E515" s="72"/>
      <c r="F515" s="72"/>
      <c r="G515" s="72"/>
      <c r="H515" s="72"/>
    </row>
    <row r="516" spans="2:8" hidden="1" x14ac:dyDescent="0.25">
      <c r="B516" s="72"/>
      <c r="C516" s="72"/>
      <c r="D516" s="72"/>
      <c r="E516" s="72"/>
      <c r="F516" s="72"/>
      <c r="G516" s="72"/>
      <c r="H516" s="72"/>
    </row>
    <row r="517" spans="2:8" hidden="1" x14ac:dyDescent="0.25">
      <c r="B517" s="72"/>
      <c r="C517" s="72"/>
      <c r="D517" s="72"/>
      <c r="E517" s="72"/>
      <c r="F517" s="72"/>
      <c r="G517" s="72"/>
      <c r="H517" s="72"/>
    </row>
    <row r="518" spans="2:8" hidden="1" x14ac:dyDescent="0.25">
      <c r="B518" s="72"/>
      <c r="C518" s="72"/>
      <c r="D518" s="72"/>
      <c r="E518" s="72"/>
      <c r="F518" s="72"/>
      <c r="G518" s="72"/>
      <c r="H518" s="72"/>
    </row>
    <row r="519" spans="2:8" hidden="1" x14ac:dyDescent="0.25">
      <c r="B519" s="72"/>
      <c r="C519" s="72"/>
      <c r="D519" s="72"/>
      <c r="E519" s="72"/>
      <c r="F519" s="72"/>
      <c r="G519" s="72"/>
      <c r="H519" s="72"/>
    </row>
    <row r="520" spans="2:8" hidden="1" x14ac:dyDescent="0.25">
      <c r="B520" s="72"/>
      <c r="C520" s="72"/>
      <c r="D520" s="72"/>
      <c r="E520" s="72"/>
      <c r="F520" s="72"/>
      <c r="G520" s="72"/>
      <c r="H520" s="72"/>
    </row>
    <row r="521" spans="2:8" hidden="1" x14ac:dyDescent="0.25">
      <c r="B521" s="72"/>
      <c r="C521" s="72"/>
      <c r="D521" s="72"/>
      <c r="E521" s="72"/>
      <c r="F521" s="72"/>
      <c r="G521" s="72"/>
      <c r="H521" s="72"/>
    </row>
    <row r="522" spans="2:8" hidden="1" x14ac:dyDescent="0.25">
      <c r="B522" s="72"/>
      <c r="C522" s="72"/>
      <c r="D522" s="72"/>
      <c r="E522" s="72"/>
      <c r="F522" s="72"/>
      <c r="G522" s="72"/>
      <c r="H522" s="72"/>
    </row>
    <row r="523" spans="2:8" hidden="1" x14ac:dyDescent="0.25">
      <c r="B523" s="72"/>
      <c r="C523" s="72"/>
      <c r="D523" s="72"/>
      <c r="E523" s="72"/>
      <c r="F523" s="72"/>
      <c r="G523" s="72"/>
      <c r="H523" s="72"/>
    </row>
    <row r="524" spans="2:8" hidden="1" x14ac:dyDescent="0.25">
      <c r="B524" s="72"/>
      <c r="C524" s="72"/>
      <c r="D524" s="72"/>
      <c r="E524" s="72"/>
      <c r="F524" s="72"/>
      <c r="G524" s="72"/>
      <c r="H524" s="72"/>
    </row>
    <row r="525" spans="2:8" hidden="1" x14ac:dyDescent="0.25">
      <c r="B525" s="72"/>
      <c r="C525" s="72"/>
      <c r="D525" s="72"/>
      <c r="E525" s="72"/>
      <c r="F525" s="72"/>
      <c r="G525" s="72"/>
      <c r="H525" s="72"/>
    </row>
    <row r="526" spans="2:8" hidden="1" x14ac:dyDescent="0.25">
      <c r="B526" s="72"/>
      <c r="C526" s="72"/>
      <c r="D526" s="72"/>
      <c r="E526" s="72"/>
      <c r="F526" s="72"/>
      <c r="G526" s="72"/>
      <c r="H526" s="72"/>
    </row>
    <row r="527" spans="2:8" hidden="1" x14ac:dyDescent="0.25">
      <c r="B527" s="72"/>
      <c r="C527" s="72"/>
      <c r="D527" s="72"/>
      <c r="E527" s="72"/>
      <c r="F527" s="72"/>
      <c r="G527" s="72"/>
      <c r="H527" s="72"/>
    </row>
    <row r="528" spans="2:8" hidden="1" x14ac:dyDescent="0.25">
      <c r="B528" s="72"/>
      <c r="C528" s="72"/>
      <c r="D528" s="72"/>
      <c r="E528" s="72"/>
      <c r="F528" s="72"/>
      <c r="G528" s="72"/>
      <c r="H528" s="72"/>
    </row>
    <row r="529" spans="2:8" hidden="1" x14ac:dyDescent="0.25">
      <c r="B529" s="72"/>
      <c r="C529" s="72"/>
      <c r="D529" s="72"/>
      <c r="E529" s="72"/>
      <c r="F529" s="72"/>
      <c r="G529" s="72"/>
      <c r="H529" s="72"/>
    </row>
    <row r="530" spans="2:8" hidden="1" x14ac:dyDescent="0.25">
      <c r="B530" s="72"/>
      <c r="C530" s="72"/>
      <c r="D530" s="72"/>
      <c r="E530" s="72"/>
      <c r="F530" s="72"/>
      <c r="G530" s="72"/>
      <c r="H530" s="72"/>
    </row>
    <row r="531" spans="2:8" hidden="1" x14ac:dyDescent="0.25">
      <c r="B531" s="72"/>
      <c r="C531" s="72"/>
      <c r="D531" s="72"/>
      <c r="E531" s="72"/>
      <c r="F531" s="72"/>
      <c r="G531" s="72"/>
      <c r="H531" s="72"/>
    </row>
    <row r="532" spans="2:8" hidden="1" x14ac:dyDescent="0.25">
      <c r="B532" s="72"/>
      <c r="C532" s="72"/>
      <c r="D532" s="72"/>
      <c r="E532" s="72"/>
      <c r="F532" s="72"/>
      <c r="G532" s="72"/>
      <c r="H532" s="72"/>
    </row>
    <row r="533" spans="2:8" hidden="1" x14ac:dyDescent="0.25">
      <c r="B533" s="72"/>
      <c r="C533" s="72"/>
      <c r="D533" s="72"/>
      <c r="E533" s="72"/>
      <c r="F533" s="72"/>
      <c r="G533" s="72"/>
      <c r="H533" s="72"/>
    </row>
    <row r="534" spans="2:8" hidden="1" x14ac:dyDescent="0.25">
      <c r="B534" s="72"/>
      <c r="C534" s="72"/>
      <c r="D534" s="72"/>
      <c r="E534" s="72"/>
      <c r="F534" s="72"/>
      <c r="G534" s="72"/>
      <c r="H534" s="72"/>
    </row>
    <row r="535" spans="2:8" hidden="1" x14ac:dyDescent="0.25">
      <c r="B535" s="72"/>
      <c r="C535" s="72"/>
      <c r="D535" s="72"/>
      <c r="E535" s="72"/>
      <c r="F535" s="72"/>
      <c r="G535" s="72"/>
      <c r="H535" s="72"/>
    </row>
    <row r="536" spans="2:8" hidden="1" x14ac:dyDescent="0.25">
      <c r="B536" s="72"/>
      <c r="C536" s="72"/>
      <c r="D536" s="72"/>
      <c r="E536" s="72"/>
      <c r="F536" s="72"/>
      <c r="G536" s="72"/>
      <c r="H536" s="72"/>
    </row>
    <row r="537" spans="2:8" hidden="1" x14ac:dyDescent="0.25">
      <c r="B537" s="72"/>
      <c r="C537" s="72"/>
      <c r="D537" s="72"/>
      <c r="E537" s="72"/>
      <c r="F537" s="72"/>
      <c r="G537" s="72"/>
      <c r="H537" s="72"/>
    </row>
    <row r="538" spans="2:8" hidden="1" x14ac:dyDescent="0.25">
      <c r="B538" s="72"/>
      <c r="C538" s="72"/>
      <c r="D538" s="72"/>
      <c r="E538" s="72"/>
      <c r="F538" s="72"/>
      <c r="G538" s="72"/>
      <c r="H538" s="72"/>
    </row>
    <row r="539" spans="2:8" hidden="1" x14ac:dyDescent="0.25">
      <c r="B539" s="72"/>
      <c r="C539" s="72"/>
      <c r="D539" s="72"/>
      <c r="E539" s="72"/>
      <c r="F539" s="72"/>
      <c r="G539" s="72"/>
      <c r="H539" s="72"/>
    </row>
    <row r="540" spans="2:8" hidden="1" x14ac:dyDescent="0.25">
      <c r="B540" s="72"/>
      <c r="C540" s="72"/>
      <c r="D540" s="72"/>
      <c r="E540" s="72"/>
      <c r="F540" s="72"/>
      <c r="G540" s="72"/>
      <c r="H540" s="72"/>
    </row>
    <row r="541" spans="2:8" hidden="1" x14ac:dyDescent="0.25">
      <c r="B541" s="72"/>
      <c r="C541" s="72"/>
      <c r="D541" s="72"/>
      <c r="E541" s="72"/>
      <c r="F541" s="72"/>
      <c r="G541" s="72"/>
      <c r="H541" s="72"/>
    </row>
    <row r="542" spans="2:8" hidden="1" x14ac:dyDescent="0.25">
      <c r="B542" s="72"/>
      <c r="C542" s="72"/>
      <c r="D542" s="72"/>
      <c r="E542" s="72"/>
      <c r="F542" s="72"/>
      <c r="G542" s="72"/>
      <c r="H542" s="72"/>
    </row>
    <row r="543" spans="2:8" hidden="1" x14ac:dyDescent="0.25">
      <c r="B543" s="72"/>
      <c r="C543" s="72"/>
      <c r="D543" s="72"/>
      <c r="E543" s="72"/>
      <c r="F543" s="72"/>
      <c r="G543" s="72"/>
      <c r="H543" s="72"/>
    </row>
    <row r="544" spans="2:8" hidden="1" x14ac:dyDescent="0.25">
      <c r="B544" s="72"/>
      <c r="C544" s="72"/>
      <c r="D544" s="72"/>
      <c r="E544" s="72"/>
      <c r="F544" s="72"/>
      <c r="G544" s="72"/>
      <c r="H544" s="72"/>
    </row>
    <row r="545" spans="2:8" hidden="1" x14ac:dyDescent="0.25">
      <c r="B545" s="72"/>
      <c r="C545" s="72"/>
      <c r="D545" s="72"/>
      <c r="E545" s="72"/>
      <c r="F545" s="72"/>
      <c r="G545" s="72"/>
      <c r="H545" s="72"/>
    </row>
    <row r="546" spans="2:8" hidden="1" x14ac:dyDescent="0.25">
      <c r="B546" s="72"/>
      <c r="C546" s="72"/>
      <c r="D546" s="72"/>
      <c r="E546" s="72"/>
      <c r="F546" s="72"/>
      <c r="G546" s="72"/>
      <c r="H546" s="72"/>
    </row>
    <row r="547" spans="2:8" hidden="1" x14ac:dyDescent="0.25">
      <c r="B547" s="72"/>
      <c r="C547" s="72"/>
      <c r="D547" s="72"/>
      <c r="E547" s="72"/>
      <c r="F547" s="72"/>
      <c r="G547" s="72"/>
      <c r="H547" s="72"/>
    </row>
    <row r="548" spans="2:8" hidden="1" x14ac:dyDescent="0.25">
      <c r="B548" s="72"/>
      <c r="C548" s="72"/>
      <c r="D548" s="72"/>
      <c r="E548" s="72"/>
      <c r="F548" s="72"/>
      <c r="G548" s="72"/>
      <c r="H548" s="72"/>
    </row>
    <row r="549" spans="2:8" hidden="1" x14ac:dyDescent="0.25">
      <c r="B549" s="72"/>
      <c r="C549" s="72"/>
      <c r="D549" s="72"/>
      <c r="E549" s="72"/>
      <c r="F549" s="72"/>
      <c r="G549" s="72"/>
      <c r="H549" s="72"/>
    </row>
    <row r="550" spans="2:8" hidden="1" x14ac:dyDescent="0.25">
      <c r="B550" s="72"/>
      <c r="C550" s="72"/>
      <c r="D550" s="72"/>
      <c r="E550" s="72"/>
      <c r="F550" s="72"/>
      <c r="G550" s="72"/>
      <c r="H550" s="72"/>
    </row>
    <row r="551" spans="2:8" hidden="1" x14ac:dyDescent="0.25">
      <c r="B551" s="72"/>
      <c r="C551" s="72"/>
      <c r="D551" s="72"/>
      <c r="E551" s="72"/>
      <c r="F551" s="72"/>
      <c r="G551" s="72"/>
      <c r="H551" s="72"/>
    </row>
    <row r="552" spans="2:8" hidden="1" x14ac:dyDescent="0.25">
      <c r="B552" s="72"/>
      <c r="C552" s="72"/>
      <c r="D552" s="72"/>
      <c r="E552" s="72"/>
      <c r="F552" s="72"/>
      <c r="G552" s="72"/>
      <c r="H552" s="72"/>
    </row>
    <row r="553" spans="2:8" hidden="1" x14ac:dyDescent="0.25">
      <c r="B553" s="72"/>
      <c r="C553" s="72"/>
      <c r="D553" s="72"/>
      <c r="E553" s="72"/>
      <c r="F553" s="72"/>
      <c r="G553" s="72"/>
      <c r="H553" s="72"/>
    </row>
    <row r="554" spans="2:8" hidden="1" x14ac:dyDescent="0.25">
      <c r="B554" s="72"/>
      <c r="C554" s="72"/>
      <c r="D554" s="72"/>
      <c r="E554" s="72"/>
      <c r="F554" s="72"/>
      <c r="G554" s="72"/>
      <c r="H554" s="72"/>
    </row>
    <row r="555" spans="2:8" hidden="1" x14ac:dyDescent="0.25">
      <c r="B555" s="72"/>
      <c r="C555" s="72"/>
      <c r="D555" s="72"/>
      <c r="E555" s="72"/>
      <c r="F555" s="72"/>
      <c r="G555" s="72"/>
      <c r="H555" s="72"/>
    </row>
    <row r="556" spans="2:8" hidden="1" x14ac:dyDescent="0.25">
      <c r="B556" s="72"/>
      <c r="C556" s="72"/>
      <c r="D556" s="72"/>
      <c r="E556" s="72"/>
      <c r="F556" s="72"/>
      <c r="G556" s="72"/>
      <c r="H556" s="72"/>
    </row>
    <row r="557" spans="2:8" hidden="1" x14ac:dyDescent="0.25">
      <c r="B557" s="72"/>
      <c r="C557" s="72"/>
      <c r="D557" s="72"/>
      <c r="E557" s="72"/>
      <c r="F557" s="72"/>
      <c r="G557" s="72"/>
      <c r="H557" s="72"/>
    </row>
    <row r="558" spans="2:8" hidden="1" x14ac:dyDescent="0.25">
      <c r="B558" s="72"/>
      <c r="C558" s="72"/>
      <c r="D558" s="72"/>
      <c r="E558" s="72"/>
      <c r="F558" s="72"/>
      <c r="G558" s="72"/>
      <c r="H558" s="72"/>
    </row>
    <row r="559" spans="2:8" hidden="1" x14ac:dyDescent="0.25">
      <c r="B559" s="72"/>
      <c r="C559" s="72"/>
      <c r="D559" s="72"/>
      <c r="E559" s="72"/>
      <c r="F559" s="72"/>
      <c r="G559" s="72"/>
      <c r="H559" s="72"/>
    </row>
    <row r="560" spans="2:8" hidden="1" x14ac:dyDescent="0.25">
      <c r="B560" s="72"/>
      <c r="C560" s="72"/>
      <c r="D560" s="72"/>
      <c r="E560" s="72"/>
      <c r="F560" s="72"/>
      <c r="G560" s="72"/>
      <c r="H560" s="72"/>
    </row>
    <row r="561" spans="2:8" hidden="1" x14ac:dyDescent="0.25">
      <c r="B561" s="72"/>
      <c r="C561" s="72"/>
      <c r="D561" s="72"/>
      <c r="E561" s="72"/>
      <c r="F561" s="72"/>
      <c r="G561" s="72"/>
      <c r="H561" s="72"/>
    </row>
    <row r="562" spans="2:8" hidden="1" x14ac:dyDescent="0.25">
      <c r="B562" s="72"/>
      <c r="C562" s="72"/>
      <c r="D562" s="72"/>
      <c r="E562" s="72"/>
      <c r="F562" s="72"/>
      <c r="G562" s="72"/>
      <c r="H562" s="72"/>
    </row>
    <row r="563" spans="2:8" hidden="1" x14ac:dyDescent="0.25">
      <c r="B563" s="72"/>
      <c r="C563" s="72"/>
      <c r="D563" s="72"/>
      <c r="E563" s="72"/>
      <c r="F563" s="72"/>
      <c r="G563" s="72"/>
      <c r="H563" s="72"/>
    </row>
    <row r="564" spans="2:8" hidden="1" x14ac:dyDescent="0.25">
      <c r="B564" s="72"/>
      <c r="C564" s="72"/>
      <c r="D564" s="72"/>
      <c r="E564" s="72"/>
      <c r="F564" s="72"/>
      <c r="G564" s="72"/>
      <c r="H564" s="72"/>
    </row>
    <row r="565" spans="2:8" hidden="1" x14ac:dyDescent="0.25">
      <c r="B565" s="72"/>
      <c r="C565" s="72"/>
      <c r="D565" s="72"/>
      <c r="E565" s="72"/>
      <c r="F565" s="72"/>
      <c r="G565" s="72"/>
      <c r="H565" s="72"/>
    </row>
    <row r="566" spans="2:8" hidden="1" x14ac:dyDescent="0.25">
      <c r="B566" s="72"/>
      <c r="C566" s="72"/>
      <c r="D566" s="72"/>
      <c r="E566" s="72"/>
      <c r="F566" s="72"/>
      <c r="G566" s="72"/>
      <c r="H566" s="72"/>
    </row>
    <row r="567" spans="2:8" hidden="1" x14ac:dyDescent="0.25">
      <c r="B567" s="72"/>
      <c r="C567" s="72"/>
      <c r="D567" s="72"/>
      <c r="E567" s="72"/>
      <c r="F567" s="72"/>
      <c r="G567" s="72"/>
      <c r="H567" s="72"/>
    </row>
    <row r="568" spans="2:8" hidden="1" x14ac:dyDescent="0.25">
      <c r="B568" s="72"/>
      <c r="C568" s="72"/>
      <c r="D568" s="72"/>
      <c r="E568" s="72"/>
      <c r="F568" s="72"/>
      <c r="G568" s="72"/>
      <c r="H568" s="72"/>
    </row>
    <row r="569" spans="2:8" hidden="1" x14ac:dyDescent="0.25">
      <c r="B569" s="72"/>
      <c r="C569" s="72"/>
      <c r="D569" s="72"/>
      <c r="E569" s="72"/>
      <c r="F569" s="72"/>
      <c r="G569" s="72"/>
      <c r="H569" s="72"/>
    </row>
    <row r="570" spans="2:8" hidden="1" x14ac:dyDescent="0.25">
      <c r="B570" s="72"/>
      <c r="C570" s="72"/>
      <c r="D570" s="72"/>
      <c r="E570" s="72"/>
      <c r="F570" s="72"/>
      <c r="G570" s="72"/>
      <c r="H570" s="72"/>
    </row>
    <row r="571" spans="2:8" hidden="1" x14ac:dyDescent="0.25">
      <c r="B571" s="72"/>
      <c r="C571" s="72"/>
      <c r="D571" s="72"/>
      <c r="E571" s="72"/>
      <c r="F571" s="72"/>
      <c r="G571" s="72"/>
      <c r="H571" s="72"/>
    </row>
    <row r="572" spans="2:8" hidden="1" x14ac:dyDescent="0.25">
      <c r="B572" s="72"/>
      <c r="C572" s="72"/>
      <c r="D572" s="72"/>
      <c r="E572" s="72"/>
      <c r="F572" s="72"/>
      <c r="G572" s="72"/>
      <c r="H572" s="72"/>
    </row>
    <row r="573" spans="2:8" hidden="1" x14ac:dyDescent="0.25">
      <c r="B573" s="72"/>
      <c r="C573" s="72"/>
      <c r="D573" s="72"/>
      <c r="E573" s="72"/>
      <c r="F573" s="72"/>
      <c r="G573" s="72"/>
      <c r="H573" s="72"/>
    </row>
    <row r="574" spans="2:8" hidden="1" x14ac:dyDescent="0.25">
      <c r="B574" s="72"/>
      <c r="C574" s="72"/>
      <c r="D574" s="72"/>
      <c r="E574" s="72"/>
      <c r="F574" s="72"/>
      <c r="G574" s="72"/>
      <c r="H574" s="72"/>
    </row>
    <row r="575" spans="2:8" hidden="1" x14ac:dyDescent="0.25">
      <c r="B575" s="72"/>
      <c r="C575" s="72"/>
      <c r="D575" s="72"/>
      <c r="E575" s="72"/>
      <c r="F575" s="72"/>
      <c r="G575" s="72"/>
      <c r="H575" s="72"/>
    </row>
    <row r="576" spans="2:8" hidden="1" x14ac:dyDescent="0.25">
      <c r="B576" s="72"/>
      <c r="C576" s="72"/>
      <c r="D576" s="72"/>
      <c r="E576" s="72"/>
      <c r="F576" s="72"/>
      <c r="G576" s="72"/>
      <c r="H576" s="72"/>
    </row>
    <row r="577" spans="2:8" hidden="1" x14ac:dyDescent="0.25">
      <c r="B577" s="72"/>
      <c r="C577" s="72"/>
      <c r="D577" s="72"/>
      <c r="E577" s="72"/>
      <c r="F577" s="72"/>
      <c r="G577" s="72"/>
      <c r="H577" s="72"/>
    </row>
    <row r="578" spans="2:8" hidden="1" x14ac:dyDescent="0.25">
      <c r="B578" s="72"/>
      <c r="C578" s="72"/>
      <c r="D578" s="72"/>
      <c r="E578" s="72"/>
      <c r="F578" s="72"/>
      <c r="G578" s="72"/>
      <c r="H578" s="72"/>
    </row>
    <row r="579" spans="2:8" hidden="1" x14ac:dyDescent="0.25">
      <c r="B579" s="72"/>
      <c r="C579" s="72"/>
      <c r="D579" s="72"/>
      <c r="E579" s="72"/>
      <c r="F579" s="72"/>
      <c r="G579" s="72"/>
      <c r="H579" s="72"/>
    </row>
    <row r="580" spans="2:8" hidden="1" x14ac:dyDescent="0.25">
      <c r="B580" s="72"/>
      <c r="C580" s="72"/>
      <c r="D580" s="72"/>
      <c r="E580" s="72"/>
      <c r="F580" s="72"/>
      <c r="G580" s="72"/>
      <c r="H580" s="72"/>
    </row>
    <row r="581" spans="2:8" hidden="1" x14ac:dyDescent="0.25">
      <c r="B581" s="72"/>
      <c r="C581" s="72"/>
      <c r="D581" s="72"/>
      <c r="E581" s="72"/>
      <c r="F581" s="72"/>
      <c r="G581" s="72"/>
      <c r="H581" s="72"/>
    </row>
    <row r="582" spans="2:8" hidden="1" x14ac:dyDescent="0.25">
      <c r="B582" s="72"/>
      <c r="C582" s="72"/>
      <c r="D582" s="72"/>
      <c r="E582" s="72"/>
      <c r="F582" s="72"/>
      <c r="G582" s="72"/>
      <c r="H582" s="72"/>
    </row>
    <row r="583" spans="2:8" hidden="1" x14ac:dyDescent="0.25">
      <c r="B583" s="72"/>
      <c r="C583" s="72"/>
      <c r="D583" s="72"/>
      <c r="E583" s="72"/>
      <c r="F583" s="72"/>
      <c r="G583" s="72"/>
      <c r="H583" s="72"/>
    </row>
    <row r="584" spans="2:8" hidden="1" x14ac:dyDescent="0.25">
      <c r="B584" s="72"/>
      <c r="C584" s="72"/>
      <c r="D584" s="72"/>
      <c r="E584" s="72"/>
      <c r="F584" s="72"/>
      <c r="G584" s="72"/>
      <c r="H584" s="72"/>
    </row>
    <row r="585" spans="2:8" hidden="1" x14ac:dyDescent="0.25">
      <c r="B585" s="72"/>
      <c r="C585" s="72"/>
      <c r="D585" s="72"/>
      <c r="E585" s="72"/>
      <c r="F585" s="72"/>
      <c r="G585" s="72"/>
      <c r="H585" s="72"/>
    </row>
    <row r="586" spans="2:8" hidden="1" x14ac:dyDescent="0.25">
      <c r="B586" s="72"/>
      <c r="C586" s="72"/>
      <c r="D586" s="72"/>
      <c r="E586" s="72"/>
      <c r="F586" s="72"/>
      <c r="G586" s="72"/>
      <c r="H586" s="72"/>
    </row>
    <row r="587" spans="2:8" hidden="1" x14ac:dyDescent="0.25">
      <c r="B587" s="72"/>
      <c r="C587" s="72"/>
      <c r="D587" s="72"/>
      <c r="E587" s="72"/>
      <c r="F587" s="72"/>
      <c r="G587" s="72"/>
      <c r="H587" s="72"/>
    </row>
    <row r="588" spans="2:8" hidden="1" x14ac:dyDescent="0.25">
      <c r="B588" s="72"/>
      <c r="C588" s="72"/>
      <c r="D588" s="72"/>
      <c r="E588" s="72"/>
      <c r="F588" s="72"/>
      <c r="G588" s="72"/>
      <c r="H588" s="72"/>
    </row>
    <row r="589" spans="2:8" hidden="1" x14ac:dyDescent="0.25">
      <c r="B589" s="72"/>
      <c r="C589" s="72"/>
      <c r="D589" s="72"/>
      <c r="E589" s="72"/>
      <c r="F589" s="72"/>
      <c r="G589" s="72"/>
      <c r="H589" s="72"/>
    </row>
    <row r="590" spans="2:8" hidden="1" x14ac:dyDescent="0.25">
      <c r="B590" s="72"/>
      <c r="C590" s="72"/>
      <c r="D590" s="72"/>
      <c r="E590" s="72"/>
      <c r="F590" s="72"/>
      <c r="G590" s="72"/>
      <c r="H590" s="72"/>
    </row>
    <row r="591" spans="2:8" hidden="1" x14ac:dyDescent="0.25">
      <c r="B591" s="72"/>
      <c r="C591" s="72"/>
      <c r="D591" s="72"/>
      <c r="E591" s="72"/>
      <c r="F591" s="72"/>
      <c r="G591" s="72"/>
      <c r="H591" s="72"/>
    </row>
    <row r="592" spans="2:8" hidden="1" x14ac:dyDescent="0.25">
      <c r="B592" s="72"/>
      <c r="C592" s="72"/>
      <c r="D592" s="72"/>
      <c r="E592" s="72"/>
      <c r="F592" s="72"/>
      <c r="G592" s="72"/>
      <c r="H592" s="72"/>
    </row>
    <row r="593" spans="2:8" hidden="1" x14ac:dyDescent="0.25">
      <c r="B593" s="72"/>
      <c r="C593" s="72"/>
      <c r="D593" s="72"/>
      <c r="E593" s="72"/>
      <c r="F593" s="72"/>
      <c r="G593" s="72"/>
      <c r="H593" s="72"/>
    </row>
    <row r="594" spans="2:8" hidden="1" x14ac:dyDescent="0.25">
      <c r="B594" s="72"/>
      <c r="C594" s="72"/>
      <c r="D594" s="72"/>
      <c r="E594" s="72"/>
      <c r="F594" s="72"/>
      <c r="G594" s="72"/>
      <c r="H594" s="72"/>
    </row>
    <row r="595" spans="2:8" hidden="1" x14ac:dyDescent="0.25">
      <c r="B595" s="72"/>
      <c r="C595" s="72"/>
      <c r="D595" s="72"/>
      <c r="E595" s="72"/>
      <c r="F595" s="72"/>
      <c r="G595" s="72"/>
      <c r="H595" s="72"/>
    </row>
    <row r="596" spans="2:8" hidden="1" x14ac:dyDescent="0.25">
      <c r="B596" s="72"/>
      <c r="C596" s="72"/>
      <c r="D596" s="72"/>
      <c r="E596" s="72"/>
      <c r="F596" s="72"/>
      <c r="G596" s="72"/>
      <c r="H596" s="72"/>
    </row>
    <row r="597" spans="2:8" hidden="1" x14ac:dyDescent="0.25">
      <c r="B597" s="72"/>
      <c r="C597" s="72"/>
      <c r="D597" s="72"/>
      <c r="E597" s="72"/>
      <c r="F597" s="72"/>
      <c r="G597" s="72"/>
      <c r="H597" s="72"/>
    </row>
    <row r="598" spans="2:8" hidden="1" x14ac:dyDescent="0.25">
      <c r="B598" s="72"/>
      <c r="C598" s="72"/>
      <c r="D598" s="72"/>
      <c r="E598" s="72"/>
      <c r="F598" s="72"/>
      <c r="G598" s="72"/>
      <c r="H598" s="72"/>
    </row>
    <row r="599" spans="2:8" hidden="1" x14ac:dyDescent="0.25">
      <c r="B599" s="72"/>
      <c r="C599" s="72"/>
      <c r="D599" s="72"/>
      <c r="E599" s="72"/>
      <c r="F599" s="72"/>
      <c r="G599" s="72"/>
      <c r="H599" s="72"/>
    </row>
    <row r="600" spans="2:8" hidden="1" x14ac:dyDescent="0.25">
      <c r="B600" s="72"/>
      <c r="C600" s="72"/>
      <c r="D600" s="72"/>
      <c r="E600" s="72"/>
      <c r="F600" s="72"/>
      <c r="G600" s="72"/>
      <c r="H600" s="72"/>
    </row>
    <row r="601" spans="2:8" hidden="1" x14ac:dyDescent="0.25">
      <c r="B601" s="72"/>
      <c r="C601" s="72"/>
      <c r="D601" s="72"/>
      <c r="E601" s="72"/>
      <c r="F601" s="72"/>
      <c r="G601" s="72"/>
      <c r="H601" s="72"/>
    </row>
    <row r="602" spans="2:8" hidden="1" x14ac:dyDescent="0.25">
      <c r="B602" s="72"/>
      <c r="C602" s="72"/>
      <c r="D602" s="72"/>
      <c r="E602" s="72"/>
      <c r="F602" s="72"/>
      <c r="G602" s="72"/>
      <c r="H602" s="72"/>
    </row>
    <row r="603" spans="2:8" hidden="1" x14ac:dyDescent="0.25">
      <c r="B603" s="72"/>
      <c r="C603" s="72"/>
      <c r="D603" s="72"/>
      <c r="E603" s="72"/>
      <c r="F603" s="72"/>
      <c r="G603" s="72"/>
      <c r="H603" s="72"/>
    </row>
    <row r="604" spans="2:8" hidden="1" x14ac:dyDescent="0.25">
      <c r="B604" s="72"/>
      <c r="C604" s="72"/>
      <c r="D604" s="72"/>
      <c r="E604" s="72"/>
      <c r="F604" s="72"/>
      <c r="G604" s="72"/>
      <c r="H604" s="72"/>
    </row>
    <row r="605" spans="2:8" hidden="1" x14ac:dyDescent="0.25">
      <c r="B605" s="72"/>
      <c r="C605" s="72"/>
      <c r="D605" s="72"/>
      <c r="E605" s="72"/>
      <c r="F605" s="72"/>
      <c r="G605" s="72"/>
      <c r="H605" s="72"/>
    </row>
    <row r="606" spans="2:8" hidden="1" x14ac:dyDescent="0.25">
      <c r="B606" s="72"/>
      <c r="C606" s="72"/>
      <c r="D606" s="72"/>
      <c r="E606" s="72"/>
      <c r="F606" s="72"/>
      <c r="G606" s="72"/>
      <c r="H606" s="72"/>
    </row>
    <row r="607" spans="2:8" hidden="1" x14ac:dyDescent="0.25">
      <c r="B607" s="72"/>
      <c r="C607" s="72"/>
      <c r="D607" s="72"/>
      <c r="E607" s="72"/>
      <c r="F607" s="72"/>
      <c r="G607" s="72"/>
      <c r="H607" s="72"/>
    </row>
    <row r="608" spans="2:8" hidden="1" x14ac:dyDescent="0.25">
      <c r="B608" s="72"/>
      <c r="C608" s="72"/>
      <c r="D608" s="72"/>
      <c r="E608" s="72"/>
      <c r="F608" s="72"/>
      <c r="G608" s="72"/>
      <c r="H608" s="72"/>
    </row>
    <row r="609" spans="2:8" hidden="1" x14ac:dyDescent="0.25">
      <c r="B609" s="72"/>
      <c r="C609" s="72"/>
      <c r="D609" s="72"/>
      <c r="E609" s="72"/>
      <c r="F609" s="72"/>
      <c r="G609" s="72"/>
      <c r="H609" s="72"/>
    </row>
    <row r="610" spans="2:8" hidden="1" x14ac:dyDescent="0.25">
      <c r="B610" s="72"/>
      <c r="C610" s="72"/>
      <c r="D610" s="72"/>
      <c r="E610" s="72"/>
      <c r="F610" s="72"/>
      <c r="G610" s="72"/>
      <c r="H610" s="72"/>
    </row>
    <row r="611" spans="2:8" hidden="1" x14ac:dyDescent="0.25">
      <c r="B611" s="72"/>
      <c r="C611" s="72"/>
      <c r="D611" s="72"/>
      <c r="E611" s="72"/>
      <c r="F611" s="72"/>
      <c r="G611" s="72"/>
      <c r="H611" s="72"/>
    </row>
    <row r="612" spans="2:8" hidden="1" x14ac:dyDescent="0.25">
      <c r="B612" s="72"/>
      <c r="C612" s="72"/>
      <c r="D612" s="72"/>
      <c r="E612" s="72"/>
      <c r="F612" s="72"/>
      <c r="G612" s="72"/>
      <c r="H612" s="72"/>
    </row>
    <row r="613" spans="2:8" hidden="1" x14ac:dyDescent="0.25">
      <c r="B613" s="72"/>
      <c r="C613" s="72"/>
      <c r="D613" s="72"/>
      <c r="E613" s="72"/>
      <c r="F613" s="72"/>
      <c r="G613" s="72"/>
      <c r="H613" s="72"/>
    </row>
    <row r="614" spans="2:8" hidden="1" x14ac:dyDescent="0.25">
      <c r="B614" s="72"/>
      <c r="C614" s="72"/>
      <c r="D614" s="72"/>
      <c r="E614" s="72"/>
      <c r="F614" s="72"/>
      <c r="G614" s="72"/>
      <c r="H614" s="72"/>
    </row>
    <row r="615" spans="2:8" hidden="1" x14ac:dyDescent="0.25">
      <c r="B615" s="72"/>
      <c r="C615" s="72"/>
      <c r="D615" s="72"/>
      <c r="E615" s="72"/>
      <c r="F615" s="72"/>
      <c r="G615" s="72"/>
      <c r="H615" s="72"/>
    </row>
    <row r="616" spans="2:8" hidden="1" x14ac:dyDescent="0.25">
      <c r="B616" s="72"/>
      <c r="C616" s="72"/>
      <c r="D616" s="72"/>
      <c r="E616" s="72"/>
      <c r="F616" s="72"/>
      <c r="G616" s="72"/>
      <c r="H616" s="72"/>
    </row>
    <row r="617" spans="2:8" hidden="1" x14ac:dyDescent="0.25">
      <c r="B617" s="72"/>
      <c r="C617" s="72"/>
      <c r="D617" s="72"/>
      <c r="E617" s="72"/>
      <c r="F617" s="72"/>
      <c r="G617" s="72"/>
      <c r="H617" s="72"/>
    </row>
    <row r="618" spans="2:8" hidden="1" x14ac:dyDescent="0.25">
      <c r="B618" s="72"/>
      <c r="C618" s="72"/>
      <c r="D618" s="72"/>
      <c r="E618" s="72"/>
      <c r="F618" s="72"/>
      <c r="G618" s="72"/>
      <c r="H618" s="72"/>
    </row>
    <row r="619" spans="2:8" hidden="1" x14ac:dyDescent="0.25">
      <c r="B619" s="72"/>
      <c r="C619" s="72"/>
      <c r="D619" s="72"/>
      <c r="E619" s="72"/>
      <c r="F619" s="72"/>
      <c r="G619" s="72"/>
      <c r="H619" s="72"/>
    </row>
    <row r="620" spans="2:8" hidden="1" x14ac:dyDescent="0.25">
      <c r="B620" s="72"/>
      <c r="C620" s="72"/>
      <c r="D620" s="72"/>
      <c r="E620" s="72"/>
      <c r="F620" s="72"/>
      <c r="G620" s="72"/>
      <c r="H620" s="72"/>
    </row>
    <row r="621" spans="2:8" hidden="1" x14ac:dyDescent="0.25">
      <c r="B621" s="72"/>
      <c r="C621" s="72"/>
      <c r="D621" s="72"/>
      <c r="E621" s="72"/>
      <c r="F621" s="72"/>
      <c r="G621" s="72"/>
      <c r="H621" s="72"/>
    </row>
    <row r="622" spans="2:8" hidden="1" x14ac:dyDescent="0.25">
      <c r="B622" s="72"/>
      <c r="C622" s="72"/>
      <c r="D622" s="72"/>
      <c r="E622" s="72"/>
      <c r="F622" s="72"/>
      <c r="G622" s="72"/>
      <c r="H622" s="72"/>
    </row>
    <row r="623" spans="2:8" hidden="1" x14ac:dyDescent="0.25">
      <c r="B623" s="72"/>
      <c r="C623" s="72"/>
      <c r="D623" s="72"/>
      <c r="E623" s="72"/>
      <c r="F623" s="72"/>
      <c r="G623" s="72"/>
      <c r="H623" s="72"/>
    </row>
    <row r="624" spans="2:8" hidden="1" x14ac:dyDescent="0.25">
      <c r="B624" s="72"/>
      <c r="C624" s="72"/>
      <c r="D624" s="72"/>
      <c r="E624" s="72"/>
      <c r="F624" s="72"/>
      <c r="G624" s="72"/>
      <c r="H624" s="72"/>
    </row>
    <row r="625" spans="2:8" hidden="1" x14ac:dyDescent="0.25">
      <c r="B625" s="72"/>
      <c r="C625" s="72"/>
      <c r="D625" s="72"/>
      <c r="E625" s="72"/>
      <c r="F625" s="72"/>
      <c r="G625" s="72"/>
      <c r="H625" s="72"/>
    </row>
    <row r="626" spans="2:8" hidden="1" x14ac:dyDescent="0.25">
      <c r="B626" s="72"/>
      <c r="C626" s="72"/>
      <c r="D626" s="72"/>
      <c r="E626" s="72"/>
      <c r="F626" s="72"/>
      <c r="G626" s="72"/>
      <c r="H626" s="72"/>
    </row>
    <row r="627" spans="2:8" hidden="1" x14ac:dyDescent="0.25">
      <c r="B627" s="72"/>
      <c r="C627" s="72"/>
      <c r="D627" s="72"/>
      <c r="E627" s="72"/>
      <c r="F627" s="72"/>
      <c r="G627" s="72"/>
      <c r="H627" s="72"/>
    </row>
    <row r="628" spans="2:8" hidden="1" x14ac:dyDescent="0.25">
      <c r="B628" s="72"/>
      <c r="C628" s="72"/>
      <c r="D628" s="72"/>
      <c r="E628" s="72"/>
      <c r="F628" s="72"/>
      <c r="G628" s="72"/>
      <c r="H628" s="72"/>
    </row>
    <row r="629" spans="2:8" hidden="1" x14ac:dyDescent="0.25">
      <c r="B629" s="72"/>
      <c r="C629" s="72"/>
      <c r="D629" s="72"/>
      <c r="E629" s="72"/>
      <c r="F629" s="72"/>
      <c r="G629" s="72"/>
      <c r="H629" s="72"/>
    </row>
    <row r="630" spans="2:8" hidden="1" x14ac:dyDescent="0.25">
      <c r="B630" s="72"/>
      <c r="C630" s="72"/>
      <c r="D630" s="72"/>
      <c r="E630" s="72"/>
      <c r="F630" s="72"/>
      <c r="G630" s="72"/>
      <c r="H630" s="72"/>
    </row>
    <row r="631" spans="2:8" hidden="1" x14ac:dyDescent="0.25">
      <c r="B631" s="72"/>
      <c r="C631" s="72"/>
      <c r="D631" s="72"/>
      <c r="E631" s="72"/>
      <c r="F631" s="72"/>
      <c r="G631" s="72"/>
      <c r="H631" s="72"/>
    </row>
    <row r="632" spans="2:8" hidden="1" x14ac:dyDescent="0.25">
      <c r="B632" s="72"/>
      <c r="C632" s="72"/>
      <c r="D632" s="72"/>
      <c r="E632" s="72"/>
      <c r="F632" s="72"/>
      <c r="G632" s="72"/>
      <c r="H632" s="72"/>
    </row>
    <row r="633" spans="2:8" hidden="1" x14ac:dyDescent="0.25">
      <c r="B633" s="72"/>
      <c r="C633" s="72"/>
      <c r="D633" s="72"/>
      <c r="E633" s="72"/>
      <c r="F633" s="72"/>
      <c r="G633" s="72"/>
      <c r="H633" s="72"/>
    </row>
    <row r="634" spans="2:8" hidden="1" x14ac:dyDescent="0.25">
      <c r="B634" s="72"/>
      <c r="C634" s="72"/>
      <c r="D634" s="72"/>
      <c r="E634" s="72"/>
      <c r="F634" s="72"/>
      <c r="G634" s="72"/>
      <c r="H634" s="72"/>
    </row>
    <row r="635" spans="2:8" hidden="1" x14ac:dyDescent="0.25">
      <c r="B635" s="72"/>
      <c r="C635" s="72"/>
      <c r="D635" s="72"/>
      <c r="E635" s="72"/>
      <c r="F635" s="72"/>
      <c r="G635" s="72"/>
      <c r="H635" s="72"/>
    </row>
    <row r="636" spans="2:8" hidden="1" x14ac:dyDescent="0.25">
      <c r="B636" s="72"/>
      <c r="C636" s="72"/>
      <c r="D636" s="72"/>
      <c r="E636" s="72"/>
      <c r="F636" s="72"/>
      <c r="G636" s="72"/>
      <c r="H636" s="72"/>
    </row>
    <row r="637" spans="2:8" hidden="1" x14ac:dyDescent="0.25">
      <c r="B637" s="72"/>
      <c r="C637" s="72"/>
      <c r="D637" s="72"/>
      <c r="E637" s="72"/>
      <c r="F637" s="72"/>
      <c r="G637" s="72"/>
      <c r="H637" s="72"/>
    </row>
    <row r="638" spans="2:8" hidden="1" x14ac:dyDescent="0.25">
      <c r="B638" s="72"/>
      <c r="C638" s="72"/>
      <c r="D638" s="72"/>
      <c r="E638" s="72"/>
      <c r="F638" s="72"/>
      <c r="G638" s="72"/>
      <c r="H638" s="72"/>
    </row>
    <row r="639" spans="2:8" hidden="1" x14ac:dyDescent="0.25">
      <c r="B639" s="72"/>
      <c r="C639" s="72"/>
      <c r="D639" s="72"/>
      <c r="E639" s="72"/>
      <c r="F639" s="72"/>
      <c r="G639" s="72"/>
      <c r="H639" s="72"/>
    </row>
    <row r="640" spans="2:8" hidden="1" x14ac:dyDescent="0.25">
      <c r="B640" s="72"/>
      <c r="C640" s="72"/>
      <c r="D640" s="72"/>
      <c r="E640" s="72"/>
      <c r="F640" s="72"/>
      <c r="G640" s="72"/>
      <c r="H640" s="72"/>
    </row>
    <row r="641" spans="2:8" hidden="1" x14ac:dyDescent="0.25">
      <c r="B641" s="72"/>
      <c r="C641" s="72"/>
      <c r="D641" s="72"/>
      <c r="E641" s="72"/>
      <c r="F641" s="72"/>
      <c r="G641" s="72"/>
      <c r="H641" s="72"/>
    </row>
    <row r="642" spans="2:8" hidden="1" x14ac:dyDescent="0.25">
      <c r="B642" s="72"/>
      <c r="C642" s="72"/>
      <c r="D642" s="72"/>
      <c r="E642" s="72"/>
      <c r="F642" s="72"/>
      <c r="G642" s="72"/>
      <c r="H642" s="72"/>
    </row>
    <row r="643" spans="2:8" hidden="1" x14ac:dyDescent="0.25">
      <c r="B643" s="72"/>
      <c r="C643" s="72"/>
      <c r="D643" s="72"/>
      <c r="E643" s="72"/>
      <c r="F643" s="72"/>
      <c r="G643" s="72"/>
      <c r="H643" s="72"/>
    </row>
    <row r="644" spans="2:8" hidden="1" x14ac:dyDescent="0.25">
      <c r="B644" s="72"/>
      <c r="C644" s="72"/>
      <c r="D644" s="72"/>
      <c r="E644" s="72"/>
      <c r="F644" s="72"/>
      <c r="G644" s="72"/>
      <c r="H644" s="72"/>
    </row>
    <row r="645" spans="2:8" hidden="1" x14ac:dyDescent="0.25">
      <c r="B645" s="72"/>
      <c r="C645" s="72"/>
      <c r="D645" s="72"/>
      <c r="E645" s="72"/>
      <c r="F645" s="72"/>
      <c r="G645" s="72"/>
      <c r="H645" s="72"/>
    </row>
    <row r="646" spans="2:8" hidden="1" x14ac:dyDescent="0.25">
      <c r="B646" s="72"/>
      <c r="C646" s="72"/>
      <c r="D646" s="72"/>
      <c r="E646" s="72"/>
      <c r="F646" s="72"/>
      <c r="G646" s="72"/>
      <c r="H646" s="72"/>
    </row>
    <row r="647" spans="2:8" hidden="1" x14ac:dyDescent="0.25">
      <c r="B647" s="72"/>
      <c r="C647" s="72"/>
      <c r="D647" s="72"/>
      <c r="E647" s="72"/>
      <c r="F647" s="72"/>
      <c r="G647" s="72"/>
      <c r="H647" s="72"/>
    </row>
    <row r="648" spans="2:8" hidden="1" x14ac:dyDescent="0.25">
      <c r="B648" s="72"/>
      <c r="C648" s="72"/>
      <c r="D648" s="72"/>
      <c r="E648" s="72"/>
      <c r="F648" s="72"/>
      <c r="G648" s="72"/>
      <c r="H648" s="72"/>
    </row>
    <row r="649" spans="2:8" hidden="1" x14ac:dyDescent="0.25">
      <c r="B649" s="72"/>
      <c r="C649" s="72"/>
      <c r="D649" s="72"/>
      <c r="E649" s="72"/>
      <c r="F649" s="72"/>
      <c r="G649" s="72"/>
      <c r="H649" s="72"/>
    </row>
    <row r="650" spans="2:8" hidden="1" x14ac:dyDescent="0.25">
      <c r="B650" s="72"/>
      <c r="C650" s="72"/>
      <c r="D650" s="72"/>
      <c r="E650" s="72"/>
      <c r="F650" s="72"/>
      <c r="G650" s="72"/>
      <c r="H650" s="72"/>
    </row>
    <row r="651" spans="2:8" hidden="1" x14ac:dyDescent="0.25">
      <c r="B651" s="72"/>
      <c r="C651" s="72"/>
      <c r="D651" s="72"/>
      <c r="E651" s="72"/>
      <c r="F651" s="72"/>
      <c r="G651" s="72"/>
      <c r="H651" s="72"/>
    </row>
  </sheetData>
  <sheetProtection algorithmName="SHA-512" hashValue="VeUx7JBGoKE+lYmanxLKyfoZIbygEgc8mrqT47WB4wseS4HVXudw4g5aqXdA4GHi5xzdE4XlNNIJnWjFFQShyQ==" saltValue="Bxn8eSjgEbr3V9WXaRmDNg==" spinCount="100000" sheet="1" formatCells="0" formatColumns="0" formatRows="0"/>
  <mergeCells count="176">
    <mergeCell ref="A91:J91"/>
    <mergeCell ref="A11:B11"/>
    <mergeCell ref="G11:J11"/>
    <mergeCell ref="G30:J30"/>
    <mergeCell ref="A43:B43"/>
    <mergeCell ref="G28:J28"/>
    <mergeCell ref="A41:B41"/>
    <mergeCell ref="G41:J41"/>
    <mergeCell ref="A33:B33"/>
    <mergeCell ref="G29:J29"/>
    <mergeCell ref="G58:J58"/>
    <mergeCell ref="G56:J56"/>
    <mergeCell ref="G64:J64"/>
    <mergeCell ref="G63:J63"/>
    <mergeCell ref="A18:B18"/>
    <mergeCell ref="A61:B61"/>
    <mergeCell ref="A59:B59"/>
    <mergeCell ref="A37:B37"/>
    <mergeCell ref="A39:B39"/>
    <mergeCell ref="G61:J61"/>
    <mergeCell ref="G60:J60"/>
    <mergeCell ref="A31:B31"/>
    <mergeCell ref="G34:J34"/>
    <mergeCell ref="G33:J33"/>
    <mergeCell ref="A1:J1"/>
    <mergeCell ref="A2:J2"/>
    <mergeCell ref="A12:B12"/>
    <mergeCell ref="A13:B13"/>
    <mergeCell ref="A9:B9"/>
    <mergeCell ref="G55:J55"/>
    <mergeCell ref="G54:J54"/>
    <mergeCell ref="G53:J53"/>
    <mergeCell ref="G59:J59"/>
    <mergeCell ref="A51:B51"/>
    <mergeCell ref="A54:B54"/>
    <mergeCell ref="A55:B55"/>
    <mergeCell ref="A56:B56"/>
    <mergeCell ref="G47:J47"/>
    <mergeCell ref="A57:B57"/>
    <mergeCell ref="G57:J57"/>
    <mergeCell ref="A35:B35"/>
    <mergeCell ref="A44:B44"/>
    <mergeCell ref="A49:B49"/>
    <mergeCell ref="A47:B47"/>
    <mergeCell ref="G38:J38"/>
    <mergeCell ref="G37:J37"/>
    <mergeCell ref="G36:J36"/>
    <mergeCell ref="A46:B46"/>
    <mergeCell ref="A10:B10"/>
    <mergeCell ref="A25:B25"/>
    <mergeCell ref="A15:B15"/>
    <mergeCell ref="A14:B14"/>
    <mergeCell ref="A17:B17"/>
    <mergeCell ref="A24:B24"/>
    <mergeCell ref="A16:B16"/>
    <mergeCell ref="A20:B20"/>
    <mergeCell ref="A19:B19"/>
    <mergeCell ref="A21:B21"/>
    <mergeCell ref="A23:B23"/>
    <mergeCell ref="A22:B22"/>
    <mergeCell ref="I95:J95"/>
    <mergeCell ref="A95:B95"/>
    <mergeCell ref="A73:B73"/>
    <mergeCell ref="A78:B78"/>
    <mergeCell ref="A79:B79"/>
    <mergeCell ref="G92:J92"/>
    <mergeCell ref="G93:J93"/>
    <mergeCell ref="G90:J90"/>
    <mergeCell ref="G89:J89"/>
    <mergeCell ref="A94:B94"/>
    <mergeCell ref="A86:B86"/>
    <mergeCell ref="A87:B87"/>
    <mergeCell ref="G77:J77"/>
    <mergeCell ref="G76:J76"/>
    <mergeCell ref="G81:J81"/>
    <mergeCell ref="A82:B82"/>
    <mergeCell ref="A76:B76"/>
    <mergeCell ref="A93:B93"/>
    <mergeCell ref="A92:B92"/>
    <mergeCell ref="A88:B88"/>
    <mergeCell ref="A90:B90"/>
    <mergeCell ref="A85:B85"/>
    <mergeCell ref="A74:B74"/>
    <mergeCell ref="G94:J94"/>
    <mergeCell ref="A70:B70"/>
    <mergeCell ref="A69:B69"/>
    <mergeCell ref="G35:J35"/>
    <mergeCell ref="G42:J42"/>
    <mergeCell ref="A38:B38"/>
    <mergeCell ref="A45:B45"/>
    <mergeCell ref="G40:J40"/>
    <mergeCell ref="G50:J50"/>
    <mergeCell ref="G49:J49"/>
    <mergeCell ref="A50:B50"/>
    <mergeCell ref="A36:B36"/>
    <mergeCell ref="G48:J48"/>
    <mergeCell ref="A40:B40"/>
    <mergeCell ref="G44:J44"/>
    <mergeCell ref="G43:J43"/>
    <mergeCell ref="G46:J46"/>
    <mergeCell ref="G39:J39"/>
    <mergeCell ref="G45:J45"/>
    <mergeCell ref="A53:B53"/>
    <mergeCell ref="A84:B84"/>
    <mergeCell ref="A81:B81"/>
    <mergeCell ref="A75:B75"/>
    <mergeCell ref="A71:B71"/>
    <mergeCell ref="A77:B77"/>
    <mergeCell ref="G84:J84"/>
    <mergeCell ref="G83:J83"/>
    <mergeCell ref="A83:B83"/>
    <mergeCell ref="G80:J80"/>
    <mergeCell ref="G79:J79"/>
    <mergeCell ref="G78:J78"/>
    <mergeCell ref="G75:J75"/>
    <mergeCell ref="G74:J74"/>
    <mergeCell ref="G73:J73"/>
    <mergeCell ref="G72:J72"/>
    <mergeCell ref="G86:J86"/>
    <mergeCell ref="G85:J85"/>
    <mergeCell ref="G62:J62"/>
    <mergeCell ref="G67:J67"/>
    <mergeCell ref="G66:J66"/>
    <mergeCell ref="G65:J65"/>
    <mergeCell ref="G68:J68"/>
    <mergeCell ref="G71:J71"/>
    <mergeCell ref="G88:J88"/>
    <mergeCell ref="G87:J87"/>
    <mergeCell ref="G82:J82"/>
    <mergeCell ref="G70:J70"/>
    <mergeCell ref="G69:J69"/>
    <mergeCell ref="G19:J19"/>
    <mergeCell ref="G21:J21"/>
    <mergeCell ref="A67:B67"/>
    <mergeCell ref="A66:B66"/>
    <mergeCell ref="A60:B60"/>
    <mergeCell ref="A62:B62"/>
    <mergeCell ref="A68:B68"/>
    <mergeCell ref="A65:B65"/>
    <mergeCell ref="A63:B63"/>
    <mergeCell ref="A64:B64"/>
    <mergeCell ref="A28:B28"/>
    <mergeCell ref="A34:B34"/>
    <mergeCell ref="A32:B32"/>
    <mergeCell ref="G32:J32"/>
    <mergeCell ref="G31:J31"/>
    <mergeCell ref="A29:B29"/>
    <mergeCell ref="A30:B30"/>
    <mergeCell ref="A27:B27"/>
    <mergeCell ref="A26:B26"/>
    <mergeCell ref="G52:J52"/>
    <mergeCell ref="G51:J51"/>
    <mergeCell ref="G16:J16"/>
    <mergeCell ref="G27:J27"/>
    <mergeCell ref="G26:J26"/>
    <mergeCell ref="G25:J25"/>
    <mergeCell ref="G24:J24"/>
    <mergeCell ref="G23:J23"/>
    <mergeCell ref="G22:J22"/>
    <mergeCell ref="G18:J18"/>
    <mergeCell ref="A6:A7"/>
    <mergeCell ref="B6:B7"/>
    <mergeCell ref="C6:C7"/>
    <mergeCell ref="D6:D7"/>
    <mergeCell ref="G6:J7"/>
    <mergeCell ref="G15:J15"/>
    <mergeCell ref="G14:J14"/>
    <mergeCell ref="A8:B8"/>
    <mergeCell ref="G8:J8"/>
    <mergeCell ref="E6:F6"/>
    <mergeCell ref="G9:J9"/>
    <mergeCell ref="G10:J10"/>
    <mergeCell ref="G12:J12"/>
    <mergeCell ref="G13:J13"/>
    <mergeCell ref="G17:J17"/>
    <mergeCell ref="G20:J20"/>
  </mergeCells>
  <phoneticPr fontId="32" type="noConversion"/>
  <conditionalFormatting sqref="E10:F13">
    <cfRule type="expression" dxfId="25" priority="21">
      <formula>IF(AND($E10&gt;100000,$F10&gt;0.25,$E10&lt;&gt;"",$F10&lt;&gt;""),1,0)</formula>
    </cfRule>
    <cfRule type="expression" dxfId="24" priority="22">
      <formula>IF(AND($E10&lt;-100000,$F10&lt;-0.25,$E10&lt;&gt;"",$F10&lt;&gt;""),1,0)</formula>
    </cfRule>
  </conditionalFormatting>
  <conditionalFormatting sqref="E15:F16">
    <cfRule type="expression" dxfId="23" priority="19">
      <formula>IF(AND($E15&gt;100000,$F15&gt;0.25,$E15&lt;&gt;"",$F15&lt;&gt;""),1,0)</formula>
    </cfRule>
    <cfRule type="expression" dxfId="22" priority="20">
      <formula>IF(AND($E15&lt;-100000,$F15&lt;-0.25,$E15&lt;&gt;"",$F15&lt;&gt;""),1,0)</formula>
    </cfRule>
  </conditionalFormatting>
  <conditionalFormatting sqref="E19:F27">
    <cfRule type="expression" dxfId="21" priority="17">
      <formula>IF(AND($E19&gt;100000,$F19&gt;0.25,$E19&lt;&gt;"",$F19&lt;&gt;""),1,0)</formula>
    </cfRule>
    <cfRule type="expression" dxfId="20" priority="18">
      <formula>IF(AND($E19&lt;-100000,$F19&lt;-0.25,$E19&lt;&gt;"",$F19&lt;&gt;""),1,0)</formula>
    </cfRule>
  </conditionalFormatting>
  <conditionalFormatting sqref="E30:F32">
    <cfRule type="expression" dxfId="19" priority="15">
      <formula>IF(AND($E30&gt;100000,$F30&gt;0.25,$E30&lt;&gt;"",$F30&lt;&gt;""),1,0)</formula>
    </cfRule>
    <cfRule type="expression" dxfId="18" priority="16">
      <formula>IF(AND($E30&lt;-100000,$F30&lt;-0.25,$E30&lt;&gt;"",$F30&lt;&gt;""),1,0)</formula>
    </cfRule>
  </conditionalFormatting>
  <conditionalFormatting sqref="E35:F42">
    <cfRule type="expression" dxfId="17" priority="13">
      <formula>IF(AND($E35&gt;100000,$F35&gt;0.25,$E35&lt;&gt;"",$F35&lt;&gt;""),1,0)</formula>
    </cfRule>
    <cfRule type="expression" dxfId="16" priority="14">
      <formula>IF(AND($E35&lt;-100000,$F35&lt;-0.25,$E35&lt;&gt;"",$F35&lt;&gt;""),1,0)</formula>
    </cfRule>
  </conditionalFormatting>
  <conditionalFormatting sqref="E45:F48">
    <cfRule type="expression" dxfId="15" priority="11">
      <formula>IF(AND($E45&gt;100000,$F45&gt;0.25,$E45&lt;&gt;"",$F45&lt;&gt;""),1,0)</formula>
    </cfRule>
    <cfRule type="expression" dxfId="14" priority="12">
      <formula>IF(AND($E45&lt;-100000,$F45&lt;-0.25,$E45&lt;&gt;"",$F45&lt;&gt;""),1,0)</formula>
    </cfRule>
  </conditionalFormatting>
  <conditionalFormatting sqref="E51:F52">
    <cfRule type="expression" dxfId="13" priority="9">
      <formula>IF(AND($E51&gt;100000,$F51&gt;0.25,$E51&lt;&gt;"",$F51&lt;&gt;""),1,0)</formula>
    </cfRule>
    <cfRule type="expression" dxfId="12" priority="10">
      <formula>IF(AND($E51&lt;-100000,$F51&lt;-0.25,$E51&lt;&gt;"",$F51&lt;&gt;""),1,0)</formula>
    </cfRule>
  </conditionalFormatting>
  <conditionalFormatting sqref="E55:F58">
    <cfRule type="expression" dxfId="11" priority="7">
      <formula>IF(AND($E55&gt;100000,$F55&gt;0.25,$E55&lt;&gt;"",$F55&lt;&gt;""),1,0)</formula>
    </cfRule>
    <cfRule type="expression" dxfId="10" priority="8">
      <formula>IF(AND($E55&lt;-100000,$F55&lt;-0.25,$E55&lt;&gt;"",$F55&lt;&gt;""),1,0)</formula>
    </cfRule>
  </conditionalFormatting>
  <conditionalFormatting sqref="E61:F72">
    <cfRule type="expression" dxfId="9" priority="5">
      <formula>IF(AND($E61&gt;100000,$F61&gt;0.25,$E61&lt;&gt;"",$F61&lt;&gt;""),1,0)</formula>
    </cfRule>
    <cfRule type="expression" dxfId="8" priority="6">
      <formula>IF(AND($E61&lt;-100000,$F61&lt;-0.25,$E61&lt;&gt;"",$F61&lt;&gt;""),1,0)</formula>
    </cfRule>
  </conditionalFormatting>
  <conditionalFormatting sqref="E76:F80">
    <cfRule type="expression" dxfId="7" priority="3">
      <formula>IF(AND($E76&gt;100000,$F76&gt;0.25,$E76&lt;&gt;"",$F76&lt;&gt;""),1,0)</formula>
    </cfRule>
    <cfRule type="expression" dxfId="6" priority="4">
      <formula>IF(AND($E76&lt;-100000,$F76&lt;-0.25,$E76&lt;&gt;"",$F76&lt;&gt;""),1,0)</formula>
    </cfRule>
  </conditionalFormatting>
  <conditionalFormatting sqref="E83:F89">
    <cfRule type="expression" dxfId="5" priority="1">
      <formula>IF(AND($E83&gt;100000,$F83&gt;0.25,$E83&lt;&gt;"",$F83&lt;&gt;""),1,0)</formula>
    </cfRule>
    <cfRule type="expression" dxfId="4" priority="2">
      <formula>IF(AND($E83&lt;-100000,$F83&lt;-0.25,$E83&lt;&gt;"",$F83&lt;&gt;""),1,0)</formula>
    </cfRule>
  </conditionalFormatting>
  <dataValidations xWindow="877" yWindow="263" count="4">
    <dataValidation type="list" allowBlank="1" showInputMessage="1" showErrorMessage="1" sqref="D6:D7" xr:uid="{00000000-0002-0000-0300-000000000000}">
      <formula1>$M$15:$M$16</formula1>
    </dataValidation>
    <dataValidation type="list" allowBlank="1" showInputMessage="1" showErrorMessage="1" error="Please indicate &quot;Yes&quot; or &quot;No&quot;." prompt="Please indicate &quot;Yes&quot; or &quot;No&quot;." sqref="J5" xr:uid="{00000000-0002-0000-0300-000001000000}">
      <formula1>$M$2:$M$3</formula1>
    </dataValidation>
    <dataValidation type="list" showInputMessage="1" showErrorMessage="1" error="Please indicate &quot;Apartments&quot;, &quot;Single Family Homes&quot;, or &quot;Townhomes&quot;." prompt="Please indicate &quot;Apartments&quot;, &quot;Condos&quot;, &quot;Single Family Homes&quot;, or &quot;Townhomes&quot;." sqref="H5" xr:uid="{00000000-0002-0000-0300-000002000000}">
      <formula1>$M$10:$M$13</formula1>
    </dataValidation>
    <dataValidation type="list" allowBlank="1" showInputMessage="1" showErrorMessage="1" sqref="C6:C7" xr:uid="{7CFF2705-D6B7-41B1-A281-BFCE4145C0EF}">
      <formula1>$M$18:$M$20</formula1>
    </dataValidation>
  </dataValidations>
  <printOptions horizontalCentered="1"/>
  <pageMargins left="0.25" right="0.25" top="0.25" bottom="0.25" header="0.25" footer="0.25"/>
  <pageSetup scale="65" orientation="landscape" horizontalDpi="1200" r:id="rId1"/>
  <headerFooter alignWithMargins="0">
    <oddFooter>&amp;L&amp;1#&amp;"Calibri"&amp;9&amp;K0000FFFHLBank San Francisco | Confidential</oddFooter>
  </headerFooter>
  <rowBreaks count="1" manualBreakCount="1">
    <brk id="43" max="9" man="1"/>
  </rowBreaks>
  <drawing r:id="rId2"/>
  <legacyDrawing r:id="rId3"/>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4">
    <pageSetUpPr autoPageBreaks="0"/>
  </sheetPr>
  <dimension ref="A1:AQ177"/>
  <sheetViews>
    <sheetView showGridLines="0" zoomScaleNormal="100" zoomScaleSheetLayoutView="100" workbookViewId="0">
      <selection activeCell="B4" sqref="B4"/>
    </sheetView>
  </sheetViews>
  <sheetFormatPr defaultColWidth="0" defaultRowHeight="12.5" zeroHeight="1" x14ac:dyDescent="0.25"/>
  <cols>
    <col min="1" max="1" width="15.453125" style="6" customWidth="1"/>
    <col min="2" max="2" width="31" style="6" customWidth="1"/>
    <col min="3" max="6" width="16.1796875" style="6" customWidth="1"/>
    <col min="7" max="7" width="42.81640625" style="6" customWidth="1"/>
    <col min="8" max="8" width="7.81640625" style="6" customWidth="1"/>
    <col min="9" max="9" width="26.1796875" style="6" customWidth="1"/>
    <col min="10" max="10" width="6.81640625" style="6" customWidth="1"/>
    <col min="11" max="11" width="4" customWidth="1"/>
    <col min="12" max="12" width="19" hidden="1" customWidth="1"/>
    <col min="13" max="13" width="6.1796875" hidden="1" customWidth="1"/>
    <col min="14" max="14" width="11.1796875" hidden="1" customWidth="1"/>
    <col min="15" max="15" width="10.81640625" hidden="1" customWidth="1"/>
    <col min="16" max="16" width="12.1796875" hidden="1" customWidth="1"/>
    <col min="17" max="18" width="11.1796875" hidden="1" customWidth="1"/>
    <col min="19" max="19" width="10.81640625" hidden="1" customWidth="1"/>
    <col min="20" max="20" width="11.81640625" hidden="1" customWidth="1"/>
    <col min="21" max="21" width="12" hidden="1" customWidth="1"/>
    <col min="22" max="22" width="11.453125" hidden="1" customWidth="1"/>
    <col min="23" max="25" width="12" hidden="1" customWidth="1"/>
    <col min="26" max="27" width="11.81640625" hidden="1" customWidth="1"/>
    <col min="28" max="29" width="12" hidden="1" customWidth="1"/>
    <col min="30" max="30" width="11.81640625" hidden="1" customWidth="1"/>
    <col min="31" max="32" width="12.1796875" hidden="1" customWidth="1"/>
    <col min="33" max="35" width="12" hidden="1" customWidth="1"/>
    <col min="36" max="40" width="12.1796875" hidden="1" customWidth="1"/>
    <col min="41" max="41" width="12" hidden="1" customWidth="1"/>
    <col min="42" max="42" width="12.1796875" hidden="1" customWidth="1"/>
    <col min="43" max="43" width="4.1796875" hidden="1" customWidth="1"/>
    <col min="44" max="16384" width="9.1796875" hidden="1"/>
  </cols>
  <sheetData>
    <row r="1" spans="1:42" ht="20.25" customHeight="1" x14ac:dyDescent="0.4">
      <c r="A1" s="608" t="s">
        <v>594</v>
      </c>
      <c r="B1" s="608"/>
      <c r="C1" s="608"/>
      <c r="D1" s="608"/>
      <c r="E1" s="608"/>
      <c r="F1" s="608"/>
      <c r="G1" s="608"/>
      <c r="H1" s="608"/>
      <c r="I1" s="608"/>
      <c r="J1" s="608"/>
    </row>
    <row r="2" spans="1:42" ht="18" customHeight="1" x14ac:dyDescent="0.35">
      <c r="A2" s="609" t="str">
        <f>'Rent Roll'!A2</f>
        <v>Version 1.4 Updated 9/1/26</v>
      </c>
      <c r="B2" s="609"/>
      <c r="C2" s="609"/>
      <c r="D2" s="609"/>
      <c r="E2" s="609"/>
      <c r="F2" s="609"/>
      <c r="G2" s="609"/>
      <c r="H2" s="609"/>
      <c r="I2" s="609"/>
      <c r="J2" s="609"/>
      <c r="L2" s="78"/>
    </row>
    <row r="3" spans="1:42" ht="18" customHeight="1" x14ac:dyDescent="0.35">
      <c r="A3" s="313"/>
      <c r="B3" s="313"/>
      <c r="C3" s="313"/>
      <c r="D3" s="313"/>
      <c r="E3" s="313"/>
      <c r="F3" s="313"/>
      <c r="G3" s="313"/>
      <c r="H3" s="313"/>
      <c r="I3" s="313"/>
      <c r="J3" s="313"/>
      <c r="L3" s="78"/>
    </row>
    <row r="4" spans="1:42" ht="12.75" customHeight="1" x14ac:dyDescent="0.25">
      <c r="A4" s="58" t="s">
        <v>127</v>
      </c>
      <c r="B4" s="113" t="str">
        <f>IF('Rent Roll'!C4="","",'Rent Roll'!C4)</f>
        <v/>
      </c>
      <c r="C4" s="58" t="s">
        <v>131</v>
      </c>
      <c r="D4" s="55" t="str">
        <f>IF('Rent Roll'!I4="","",'Rent Roll'!I4)</f>
        <v/>
      </c>
      <c r="E4" s="58" t="s">
        <v>91</v>
      </c>
      <c r="F4" s="135" t="str">
        <f>IF('Rent Roll'!M4="","",'Rent Roll'!M4)</f>
        <v/>
      </c>
      <c r="G4" s="58" t="s">
        <v>574</v>
      </c>
      <c r="H4" s="148"/>
      <c r="I4" s="58" t="s">
        <v>134</v>
      </c>
      <c r="J4" s="138"/>
      <c r="K4" s="74"/>
    </row>
    <row r="5" spans="1:42" ht="24.75" customHeight="1" x14ac:dyDescent="0.3">
      <c r="A5" s="818" t="s">
        <v>191</v>
      </c>
      <c r="B5" s="732" t="str">
        <f>IF('Rent Roll'!C5="","",'Rent Roll'!C5)</f>
        <v/>
      </c>
      <c r="C5" s="822" t="str">
        <f>IF('Uses of Funds'!C6="","",'Uses of Funds'!C6)</f>
        <v>At Application</v>
      </c>
      <c r="D5" s="826" t="str">
        <f>IF('Uses of Funds'!D6="","",'Uses of Funds'!D6)</f>
        <v>Project Not Complete</v>
      </c>
      <c r="E5" s="820" t="s">
        <v>92</v>
      </c>
      <c r="F5" s="821"/>
      <c r="G5" s="738" t="s">
        <v>40</v>
      </c>
      <c r="H5" s="739"/>
      <c r="I5" s="739"/>
      <c r="J5" s="740"/>
      <c r="L5" s="289" t="s">
        <v>271</v>
      </c>
      <c r="M5" s="451" t="s">
        <v>556</v>
      </c>
      <c r="N5" s="155"/>
      <c r="O5" s="155"/>
      <c r="P5" s="155"/>
      <c r="Q5" s="155"/>
      <c r="R5" s="155"/>
      <c r="S5" s="155"/>
      <c r="T5" s="155"/>
      <c r="U5" s="155"/>
      <c r="V5" s="155"/>
      <c r="W5" s="155"/>
      <c r="X5" s="155"/>
      <c r="Y5" s="155"/>
      <c r="Z5" s="155"/>
      <c r="AA5" s="155"/>
      <c r="AB5" s="155"/>
      <c r="AC5" s="155"/>
      <c r="AD5" s="155"/>
      <c r="AE5" s="155"/>
      <c r="AF5" s="155"/>
      <c r="AG5" s="155"/>
      <c r="AH5" s="155"/>
      <c r="AI5" s="155"/>
      <c r="AJ5" s="155"/>
      <c r="AK5" s="155"/>
      <c r="AL5" s="155"/>
      <c r="AM5" s="155"/>
      <c r="AN5" s="155"/>
      <c r="AO5" s="155"/>
      <c r="AP5" s="155"/>
    </row>
    <row r="6" spans="1:42" ht="24" customHeight="1" x14ac:dyDescent="0.3">
      <c r="A6" s="819"/>
      <c r="B6" s="733"/>
      <c r="C6" s="823"/>
      <c r="D6" s="827"/>
      <c r="E6" s="89" t="s">
        <v>74</v>
      </c>
      <c r="F6" s="90" t="s">
        <v>73</v>
      </c>
      <c r="G6" s="741"/>
      <c r="H6" s="742"/>
      <c r="I6" s="742"/>
      <c r="J6" s="743"/>
      <c r="L6" s="289" t="s">
        <v>272</v>
      </c>
      <c r="M6" s="452" t="s">
        <v>557</v>
      </c>
      <c r="N6" s="156"/>
      <c r="O6" s="156"/>
      <c r="P6" s="156"/>
      <c r="Q6" s="156"/>
      <c r="R6" s="156"/>
      <c r="S6" s="156"/>
      <c r="T6" s="156"/>
      <c r="U6" s="156"/>
      <c r="V6" s="156"/>
      <c r="W6" s="156"/>
      <c r="X6" s="156"/>
      <c r="Y6" s="156"/>
      <c r="Z6" s="156"/>
      <c r="AA6" s="156"/>
      <c r="AB6" s="156"/>
      <c r="AC6" s="156"/>
      <c r="AD6" s="156"/>
      <c r="AE6" s="156"/>
      <c r="AF6" s="156"/>
      <c r="AG6" s="156"/>
      <c r="AH6" s="156"/>
      <c r="AI6" s="156"/>
      <c r="AJ6" s="156"/>
      <c r="AK6" s="156"/>
      <c r="AL6" s="156"/>
      <c r="AM6" s="156"/>
      <c r="AN6" s="156"/>
      <c r="AO6" s="156"/>
      <c r="AP6" s="156"/>
    </row>
    <row r="7" spans="1:42" ht="12.75" customHeight="1" x14ac:dyDescent="0.3">
      <c r="A7" s="824" t="s">
        <v>121</v>
      </c>
      <c r="B7" s="825"/>
      <c r="C7" s="306"/>
      <c r="D7" s="306"/>
      <c r="E7" s="98" t="str">
        <f t="shared" ref="E7:E23" si="0">IF(C7="","",D7-C7)</f>
        <v/>
      </c>
      <c r="F7" s="99" t="str">
        <f t="shared" ref="F7:F23" si="1">IF(AND($C7="",$D7=""),"",IF(AND($C7=0,$D7&gt;0),1,IF(AND($D7=0,$C7&gt;0),-1,IF(AND($C7=0,$D7=0),"",$E7/$C7))))</f>
        <v/>
      </c>
      <c r="G7" s="795"/>
      <c r="H7" s="795"/>
      <c r="I7" s="795"/>
      <c r="J7" s="795"/>
      <c r="L7" s="79"/>
      <c r="M7" s="450" t="s">
        <v>389</v>
      </c>
      <c r="N7" s="155"/>
      <c r="O7" s="155"/>
      <c r="P7" s="155"/>
      <c r="Q7" s="155"/>
      <c r="R7" s="155"/>
      <c r="S7" s="155"/>
      <c r="T7" s="155"/>
      <c r="U7" s="155"/>
      <c r="V7" s="155"/>
      <c r="W7" s="155"/>
      <c r="X7" s="155"/>
      <c r="Y7" s="155"/>
      <c r="Z7" s="155"/>
      <c r="AA7" s="155"/>
      <c r="AB7" s="155"/>
      <c r="AC7" s="155"/>
      <c r="AD7" s="155"/>
      <c r="AE7" s="155"/>
      <c r="AF7" s="155"/>
      <c r="AG7" s="155"/>
      <c r="AH7" s="155"/>
      <c r="AI7" s="155"/>
      <c r="AJ7" s="155"/>
      <c r="AK7" s="155"/>
      <c r="AL7" s="155"/>
      <c r="AM7" s="155"/>
      <c r="AN7" s="155"/>
      <c r="AO7" s="155"/>
      <c r="AP7" s="155"/>
    </row>
    <row r="8" spans="1:42" ht="12.75" customHeight="1" x14ac:dyDescent="0.3">
      <c r="A8" s="796"/>
      <c r="B8" s="797"/>
      <c r="C8" s="306"/>
      <c r="D8" s="306"/>
      <c r="E8" s="98" t="str">
        <f t="shared" si="0"/>
        <v/>
      </c>
      <c r="F8" s="99" t="str">
        <f t="shared" si="1"/>
        <v/>
      </c>
      <c r="G8" s="795"/>
      <c r="H8" s="795"/>
      <c r="I8" s="795"/>
      <c r="J8" s="795"/>
      <c r="L8" s="449" t="s">
        <v>41</v>
      </c>
      <c r="M8" s="155"/>
      <c r="N8" s="155"/>
      <c r="O8" s="155"/>
      <c r="P8" s="155"/>
      <c r="Q8" s="155"/>
      <c r="R8" s="155"/>
      <c r="S8" s="155"/>
      <c r="T8" s="155"/>
      <c r="U8" s="155"/>
      <c r="V8" s="155"/>
      <c r="W8" s="155"/>
      <c r="X8" s="155"/>
      <c r="Y8" s="155"/>
      <c r="Z8" s="155"/>
      <c r="AA8" s="155"/>
    </row>
    <row r="9" spans="1:42" ht="12.75" customHeight="1" x14ac:dyDescent="0.3">
      <c r="A9" s="796"/>
      <c r="B9" s="797"/>
      <c r="C9" s="306"/>
      <c r="D9" s="306"/>
      <c r="E9" s="98" t="str">
        <f t="shared" si="0"/>
        <v/>
      </c>
      <c r="F9" s="99" t="str">
        <f t="shared" si="1"/>
        <v/>
      </c>
      <c r="G9" s="795"/>
      <c r="H9" s="795"/>
      <c r="I9" s="795"/>
      <c r="J9" s="795"/>
      <c r="L9" s="449" t="s">
        <v>553</v>
      </c>
      <c r="M9" s="155"/>
      <c r="N9" s="155"/>
      <c r="O9" s="155"/>
      <c r="P9" s="155"/>
      <c r="Q9" s="155"/>
      <c r="R9" s="155"/>
      <c r="S9" s="155"/>
      <c r="T9" s="155"/>
      <c r="U9" s="155"/>
      <c r="V9" s="155"/>
      <c r="W9" s="155"/>
      <c r="X9" s="155"/>
      <c r="Y9" s="155"/>
      <c r="Z9" s="155"/>
      <c r="AA9" s="155"/>
    </row>
    <row r="10" spans="1:42" ht="12.75" customHeight="1" x14ac:dyDescent="0.3">
      <c r="A10" s="796"/>
      <c r="B10" s="797"/>
      <c r="C10" s="306"/>
      <c r="D10" s="306"/>
      <c r="E10" s="98" t="str">
        <f t="shared" si="0"/>
        <v/>
      </c>
      <c r="F10" s="99" t="str">
        <f t="shared" si="1"/>
        <v/>
      </c>
      <c r="G10" s="795"/>
      <c r="H10" s="795"/>
      <c r="I10" s="795"/>
      <c r="J10" s="795"/>
      <c r="L10" s="449" t="s">
        <v>554</v>
      </c>
      <c r="M10" s="157"/>
      <c r="N10" s="157"/>
      <c r="O10" s="157"/>
      <c r="P10" s="157"/>
      <c r="Q10" s="157"/>
      <c r="R10" s="157"/>
      <c r="S10" s="157"/>
      <c r="T10" s="157"/>
      <c r="U10" s="157"/>
      <c r="V10" s="157"/>
      <c r="W10" s="157"/>
      <c r="X10" s="157"/>
      <c r="Y10" s="157"/>
      <c r="Z10" s="157"/>
      <c r="AA10" s="157"/>
    </row>
    <row r="11" spans="1:42" ht="12.75" customHeight="1" x14ac:dyDescent="0.25">
      <c r="A11" s="796"/>
      <c r="B11" s="797"/>
      <c r="C11" s="306"/>
      <c r="D11" s="306"/>
      <c r="E11" s="98" t="str">
        <f t="shared" si="0"/>
        <v/>
      </c>
      <c r="F11" s="99" t="str">
        <f t="shared" si="1"/>
        <v/>
      </c>
      <c r="G11" s="795"/>
      <c r="H11" s="795"/>
      <c r="I11" s="795"/>
      <c r="J11" s="795"/>
    </row>
    <row r="12" spans="1:42" ht="12.75" customHeight="1" x14ac:dyDescent="0.25">
      <c r="A12" s="796"/>
      <c r="B12" s="797"/>
      <c r="C12" s="306"/>
      <c r="D12" s="306"/>
      <c r="E12" s="98" t="str">
        <f t="shared" si="0"/>
        <v/>
      </c>
      <c r="F12" s="99" t="str">
        <f t="shared" si="1"/>
        <v/>
      </c>
      <c r="G12" s="795"/>
      <c r="H12" s="795"/>
      <c r="I12" s="795"/>
      <c r="J12" s="795"/>
    </row>
    <row r="13" spans="1:42" ht="12.75" customHeight="1" x14ac:dyDescent="0.25">
      <c r="A13" s="796"/>
      <c r="B13" s="797"/>
      <c r="C13" s="306"/>
      <c r="D13" s="306"/>
      <c r="E13" s="98" t="str">
        <f t="shared" si="0"/>
        <v/>
      </c>
      <c r="F13" s="99" t="str">
        <f t="shared" si="1"/>
        <v/>
      </c>
      <c r="G13" s="795"/>
      <c r="H13" s="795"/>
      <c r="I13" s="795"/>
      <c r="J13" s="795"/>
    </row>
    <row r="14" spans="1:42" ht="12.75" customHeight="1" x14ac:dyDescent="0.25">
      <c r="A14" s="796"/>
      <c r="B14" s="797"/>
      <c r="C14" s="306"/>
      <c r="D14" s="306"/>
      <c r="E14" s="98" t="str">
        <f t="shared" si="0"/>
        <v/>
      </c>
      <c r="F14" s="99" t="str">
        <f t="shared" si="1"/>
        <v/>
      </c>
      <c r="G14" s="795"/>
      <c r="H14" s="795"/>
      <c r="I14" s="795"/>
      <c r="J14" s="795"/>
    </row>
    <row r="15" spans="1:42" ht="12.75" customHeight="1" x14ac:dyDescent="0.25">
      <c r="A15" s="796"/>
      <c r="B15" s="797"/>
      <c r="C15" s="306"/>
      <c r="D15" s="306"/>
      <c r="E15" s="98" t="str">
        <f t="shared" si="0"/>
        <v/>
      </c>
      <c r="F15" s="99" t="str">
        <f t="shared" si="1"/>
        <v/>
      </c>
      <c r="G15" s="795"/>
      <c r="H15" s="795"/>
      <c r="I15" s="795"/>
      <c r="J15" s="795"/>
    </row>
    <row r="16" spans="1:42" ht="12.75" customHeight="1" x14ac:dyDescent="0.25">
      <c r="A16" s="796"/>
      <c r="B16" s="797"/>
      <c r="C16" s="306"/>
      <c r="D16" s="306"/>
      <c r="E16" s="98" t="str">
        <f t="shared" si="0"/>
        <v/>
      </c>
      <c r="F16" s="99" t="str">
        <f t="shared" si="1"/>
        <v/>
      </c>
      <c r="G16" s="795"/>
      <c r="H16" s="795"/>
      <c r="I16" s="795"/>
      <c r="J16" s="795"/>
    </row>
    <row r="17" spans="1:10" ht="12.75" customHeight="1" x14ac:dyDescent="0.25">
      <c r="A17" s="796"/>
      <c r="B17" s="797"/>
      <c r="C17" s="306"/>
      <c r="D17" s="306"/>
      <c r="E17" s="98" t="str">
        <f t="shared" si="0"/>
        <v/>
      </c>
      <c r="F17" s="99" t="str">
        <f t="shared" si="1"/>
        <v/>
      </c>
      <c r="G17" s="795"/>
      <c r="H17" s="795"/>
      <c r="I17" s="795"/>
      <c r="J17" s="795"/>
    </row>
    <row r="18" spans="1:10" ht="12.75" customHeight="1" x14ac:dyDescent="0.25">
      <c r="A18" s="796"/>
      <c r="B18" s="797"/>
      <c r="C18" s="306"/>
      <c r="D18" s="306"/>
      <c r="E18" s="98" t="str">
        <f t="shared" si="0"/>
        <v/>
      </c>
      <c r="F18" s="99" t="str">
        <f t="shared" si="1"/>
        <v/>
      </c>
      <c r="G18" s="795"/>
      <c r="H18" s="795"/>
      <c r="I18" s="795"/>
      <c r="J18" s="795"/>
    </row>
    <row r="19" spans="1:10" ht="12.75" customHeight="1" x14ac:dyDescent="0.25">
      <c r="A19" s="796"/>
      <c r="B19" s="797"/>
      <c r="C19" s="306"/>
      <c r="D19" s="306"/>
      <c r="E19" s="98" t="str">
        <f t="shared" si="0"/>
        <v/>
      </c>
      <c r="F19" s="99" t="str">
        <f t="shared" si="1"/>
        <v/>
      </c>
      <c r="G19" s="795"/>
      <c r="H19" s="795"/>
      <c r="I19" s="795"/>
      <c r="J19" s="795"/>
    </row>
    <row r="20" spans="1:10" ht="12.75" customHeight="1" x14ac:dyDescent="0.25">
      <c r="A20" s="796"/>
      <c r="B20" s="797"/>
      <c r="C20" s="306"/>
      <c r="D20" s="306"/>
      <c r="E20" s="98" t="str">
        <f t="shared" si="0"/>
        <v/>
      </c>
      <c r="F20" s="99" t="str">
        <f t="shared" si="1"/>
        <v/>
      </c>
      <c r="G20" s="795"/>
      <c r="H20" s="795"/>
      <c r="I20" s="795"/>
      <c r="J20" s="795"/>
    </row>
    <row r="21" spans="1:10" ht="12.75" customHeight="1" x14ac:dyDescent="0.25">
      <c r="A21" s="613" t="s">
        <v>97</v>
      </c>
      <c r="B21" s="614"/>
      <c r="C21" s="182" t="str">
        <f>IF(SUM(C7:C20)=0,"",SUM(C7:C20))</f>
        <v/>
      </c>
      <c r="D21" s="182" t="str">
        <f>IF(SUM(D7:D20)=0,"",(SUM(D7:D20)))</f>
        <v/>
      </c>
      <c r="E21" s="93" t="str">
        <f t="shared" si="0"/>
        <v/>
      </c>
      <c r="F21" s="94" t="str">
        <f t="shared" si="1"/>
        <v/>
      </c>
      <c r="G21" s="795"/>
      <c r="H21" s="795"/>
      <c r="I21" s="795"/>
      <c r="J21" s="795"/>
    </row>
    <row r="22" spans="1:10" ht="12.75" customHeight="1" x14ac:dyDescent="0.25">
      <c r="A22" s="613" t="s">
        <v>98</v>
      </c>
      <c r="B22" s="614"/>
      <c r="C22" s="181" t="str">
        <f>IF(C24=0,"",C24-C21)</f>
        <v/>
      </c>
      <c r="D22" s="181" t="str">
        <f>IF(D24=0,"",D24-D21)</f>
        <v/>
      </c>
      <c r="E22" s="149" t="str">
        <f>IF(C22="","",D22-C22)</f>
        <v/>
      </c>
      <c r="F22" s="150" t="str">
        <f>IF(AND($C22="",$D22=""),"",IF(AND($C22=0,$D22&gt;0),1,IF(AND($D22=0,$C22&gt;0),-1,IF(AND($C22=0,$D22=0),"",$E22/$C22))))</f>
        <v/>
      </c>
      <c r="G22" s="795"/>
      <c r="H22" s="795"/>
      <c r="I22" s="795"/>
      <c r="J22" s="795"/>
    </row>
    <row r="23" spans="1:10" ht="12.75" customHeight="1" x14ac:dyDescent="0.25">
      <c r="A23" s="816" t="s">
        <v>99</v>
      </c>
      <c r="B23" s="817"/>
      <c r="C23" s="176" t="str">
        <f>IF(C21="","",(SUM(C21+C22)))</f>
        <v/>
      </c>
      <c r="D23" s="176" t="str">
        <f>IF(D21="","",(SUM(D21+D22)))</f>
        <v/>
      </c>
      <c r="E23" s="95" t="str">
        <f t="shared" si="0"/>
        <v/>
      </c>
      <c r="F23" s="94" t="str">
        <f t="shared" si="1"/>
        <v/>
      </c>
      <c r="G23" s="795"/>
      <c r="H23" s="795"/>
      <c r="I23" s="795"/>
      <c r="J23" s="795"/>
    </row>
    <row r="24" spans="1:10" ht="12.75" customHeight="1" x14ac:dyDescent="0.25">
      <c r="A24" s="816" t="s">
        <v>144</v>
      </c>
      <c r="B24" s="817"/>
      <c r="C24" s="176">
        <f>'Uses of Funds'!C94</f>
        <v>0</v>
      </c>
      <c r="D24" s="176">
        <f>'Uses of Funds'!D94</f>
        <v>0</v>
      </c>
      <c r="E24" s="177">
        <f>IF(C24="","",D24-C24)</f>
        <v>0</v>
      </c>
      <c r="F24" s="410" t="str">
        <f>IF(AND($C24="",$D24=""),"",IF(AND($C24=0,$D24&gt;0),1,IF(AND($D24=0,$C24&gt;0),-1,IF(AND($C24=0,$D24=0),"",$E24/$C24))))</f>
        <v/>
      </c>
      <c r="G24" s="795"/>
      <c r="H24" s="795"/>
      <c r="I24" s="795"/>
      <c r="J24" s="795"/>
    </row>
    <row r="25" spans="1:10" x14ac:dyDescent="0.25">
      <c r="A25" s="810"/>
      <c r="B25" s="810"/>
      <c r="C25" s="810"/>
      <c r="D25" s="810"/>
      <c r="E25" s="810"/>
      <c r="F25" s="810"/>
      <c r="G25" s="810"/>
      <c r="H25" s="810"/>
      <c r="I25" s="810"/>
      <c r="J25" s="810"/>
    </row>
    <row r="26" spans="1:10" x14ac:dyDescent="0.25">
      <c r="A26" s="813" t="s">
        <v>145</v>
      </c>
      <c r="B26" s="814"/>
      <c r="C26" s="814"/>
      <c r="D26" s="814"/>
      <c r="E26" s="814"/>
      <c r="F26" s="814"/>
      <c r="G26" s="814"/>
      <c r="H26" s="814"/>
      <c r="I26" s="814"/>
      <c r="J26" s="815"/>
    </row>
    <row r="27" spans="1:10" x14ac:dyDescent="0.25">
      <c r="A27" s="812" t="s">
        <v>100</v>
      </c>
      <c r="B27" s="812"/>
      <c r="C27" s="178">
        <f>C7</f>
        <v>0</v>
      </c>
      <c r="D27" s="178">
        <f>D7</f>
        <v>0</v>
      </c>
      <c r="E27" s="136">
        <f>D27-C27</f>
        <v>0</v>
      </c>
      <c r="F27" s="411" t="str">
        <f>IF(AND($C27="",$D27=""),"",IF(AND($C27=0,$D27&gt;0),1,IF(AND($D27=0,$C27&gt;0),-1,IF(AND($C27=0,$D27=0),"",$E27/$C27))))</f>
        <v/>
      </c>
      <c r="G27" s="786"/>
      <c r="H27" s="787"/>
      <c r="I27" s="787"/>
      <c r="J27" s="788"/>
    </row>
    <row r="28" spans="1:10" x14ac:dyDescent="0.25">
      <c r="A28" s="756" t="s">
        <v>101</v>
      </c>
      <c r="B28" s="756"/>
      <c r="C28" s="414"/>
      <c r="D28" s="414"/>
      <c r="E28" s="804"/>
      <c r="F28" s="805"/>
      <c r="G28" s="789"/>
      <c r="H28" s="790"/>
      <c r="I28" s="790"/>
      <c r="J28" s="791"/>
    </row>
    <row r="29" spans="1:10" x14ac:dyDescent="0.25">
      <c r="A29" s="756" t="s">
        <v>269</v>
      </c>
      <c r="B29" s="756"/>
      <c r="C29" s="414"/>
      <c r="D29" s="414"/>
      <c r="E29" s="806"/>
      <c r="F29" s="807"/>
      <c r="G29" s="789"/>
      <c r="H29" s="790"/>
      <c r="I29" s="790"/>
      <c r="J29" s="791"/>
    </row>
    <row r="30" spans="1:10" x14ac:dyDescent="0.25">
      <c r="A30" s="756" t="s">
        <v>328</v>
      </c>
      <c r="B30" s="756"/>
      <c r="C30" s="415"/>
      <c r="D30" s="415"/>
      <c r="E30" s="806"/>
      <c r="F30" s="807"/>
      <c r="G30" s="789"/>
      <c r="H30" s="790"/>
      <c r="I30" s="790"/>
      <c r="J30" s="791"/>
    </row>
    <row r="31" spans="1:10" x14ac:dyDescent="0.25">
      <c r="A31" s="756" t="s">
        <v>102</v>
      </c>
      <c r="B31" s="756"/>
      <c r="C31" s="105">
        <f>C30</f>
        <v>0</v>
      </c>
      <c r="D31" s="105">
        <f>D30</f>
        <v>0</v>
      </c>
      <c r="E31" s="808"/>
      <c r="F31" s="809"/>
      <c r="G31" s="789"/>
      <c r="H31" s="790"/>
      <c r="I31" s="790"/>
      <c r="J31" s="791"/>
    </row>
    <row r="32" spans="1:10" x14ac:dyDescent="0.25">
      <c r="A32" s="756" t="s">
        <v>103</v>
      </c>
      <c r="B32" s="756"/>
      <c r="C32" s="179">
        <f>IF(C31&gt;0,ABS(PMT(C31/12,C28*12,C27)*12),0)</f>
        <v>0</v>
      </c>
      <c r="D32" s="179">
        <f>IF(D31&gt;0,ABS(PMT(D31/12,D28*12,D27)*12),0)</f>
        <v>0</v>
      </c>
      <c r="E32" s="108">
        <f>D32-C32</f>
        <v>0</v>
      </c>
      <c r="F32" s="109" t="str">
        <f>IF(AND($C32="",$D32=""),"",IF(AND($C32=0,$D32&gt;0),1,IF(AND($D32=0,$C32&gt;0),-1,IF(AND($C32=0,$D32=0),"",$E32/$C32))))</f>
        <v/>
      </c>
      <c r="G32" s="789"/>
      <c r="H32" s="790"/>
      <c r="I32" s="790"/>
      <c r="J32" s="791"/>
    </row>
    <row r="33" spans="1:10" x14ac:dyDescent="0.25">
      <c r="A33" s="756" t="s">
        <v>79</v>
      </c>
      <c r="B33" s="756"/>
      <c r="C33" s="414"/>
      <c r="D33" s="414"/>
      <c r="E33" s="798"/>
      <c r="F33" s="799"/>
      <c r="G33" s="790"/>
      <c r="H33" s="790"/>
      <c r="I33" s="790"/>
      <c r="J33" s="791"/>
    </row>
    <row r="34" spans="1:10" x14ac:dyDescent="0.25">
      <c r="A34" s="756" t="s">
        <v>104</v>
      </c>
      <c r="B34" s="756"/>
      <c r="C34" s="414"/>
      <c r="D34" s="414"/>
      <c r="E34" s="800"/>
      <c r="F34" s="801"/>
      <c r="G34" s="790"/>
      <c r="H34" s="790"/>
      <c r="I34" s="790"/>
      <c r="J34" s="791"/>
    </row>
    <row r="35" spans="1:10" x14ac:dyDescent="0.25">
      <c r="A35" s="756" t="s">
        <v>105</v>
      </c>
      <c r="B35" s="756"/>
      <c r="C35" s="415"/>
      <c r="D35" s="415"/>
      <c r="E35" s="802"/>
      <c r="F35" s="803"/>
      <c r="G35" s="793"/>
      <c r="H35" s="793"/>
      <c r="I35" s="793"/>
      <c r="J35" s="794"/>
    </row>
    <row r="36" spans="1:10" x14ac:dyDescent="0.25">
      <c r="A36" s="810"/>
      <c r="B36" s="810"/>
      <c r="C36" s="810"/>
      <c r="D36" s="810"/>
      <c r="E36" s="811"/>
      <c r="F36" s="811"/>
      <c r="G36" s="810"/>
      <c r="H36" s="810"/>
      <c r="I36" s="810"/>
      <c r="J36" s="810"/>
    </row>
    <row r="37" spans="1:10" x14ac:dyDescent="0.25">
      <c r="A37" s="756" t="s">
        <v>106</v>
      </c>
      <c r="B37" s="756"/>
      <c r="C37" s="413"/>
      <c r="D37" s="413"/>
      <c r="E37" s="110">
        <f>D37-C37</f>
        <v>0</v>
      </c>
      <c r="F37" s="412" t="str">
        <f>IF(AND($C37="",$D37=""),"",IF(AND($C37=0,$D37&gt;0),1,IF(AND($D37=0,$C37&gt;0),-1,IF(AND($C37=0,$D37=0),"",$E37/$C37))))</f>
        <v/>
      </c>
      <c r="G37" s="786"/>
      <c r="H37" s="787"/>
      <c r="I37" s="787"/>
      <c r="J37" s="788"/>
    </row>
    <row r="38" spans="1:10" x14ac:dyDescent="0.25">
      <c r="A38" s="756" t="s">
        <v>101</v>
      </c>
      <c r="B38" s="756"/>
      <c r="C38" s="414"/>
      <c r="D38" s="414"/>
      <c r="E38" s="804"/>
      <c r="F38" s="805"/>
      <c r="G38" s="789"/>
      <c r="H38" s="790"/>
      <c r="I38" s="790"/>
      <c r="J38" s="791"/>
    </row>
    <row r="39" spans="1:10" x14ac:dyDescent="0.25">
      <c r="A39" s="756" t="s">
        <v>269</v>
      </c>
      <c r="B39" s="756"/>
      <c r="C39" s="414"/>
      <c r="D39" s="414"/>
      <c r="E39" s="806"/>
      <c r="F39" s="807"/>
      <c r="G39" s="789"/>
      <c r="H39" s="790"/>
      <c r="I39" s="790"/>
      <c r="J39" s="791"/>
    </row>
    <row r="40" spans="1:10" x14ac:dyDescent="0.25">
      <c r="A40" s="756" t="s">
        <v>328</v>
      </c>
      <c r="B40" s="756"/>
      <c r="C40" s="415"/>
      <c r="D40" s="415"/>
      <c r="E40" s="806"/>
      <c r="F40" s="807"/>
      <c r="G40" s="789"/>
      <c r="H40" s="790"/>
      <c r="I40" s="790"/>
      <c r="J40" s="791"/>
    </row>
    <row r="41" spans="1:10" x14ac:dyDescent="0.25">
      <c r="A41" s="756" t="s">
        <v>102</v>
      </c>
      <c r="B41" s="756"/>
      <c r="C41" s="105">
        <f>C40</f>
        <v>0</v>
      </c>
      <c r="D41" s="105">
        <f>D40</f>
        <v>0</v>
      </c>
      <c r="E41" s="808"/>
      <c r="F41" s="809"/>
      <c r="G41" s="789"/>
      <c r="H41" s="790"/>
      <c r="I41" s="790"/>
      <c r="J41" s="791"/>
    </row>
    <row r="42" spans="1:10" x14ac:dyDescent="0.25">
      <c r="A42" s="756" t="s">
        <v>103</v>
      </c>
      <c r="B42" s="756"/>
      <c r="C42" s="179">
        <f>IF(C41&gt;0,ABS(PMT(C41/12,C38*12,C37)*12),0)</f>
        <v>0</v>
      </c>
      <c r="D42" s="179">
        <f>IF(D41&gt;0,ABS(PMT(D41/12,D38*12,D37)*12),0)</f>
        <v>0</v>
      </c>
      <c r="E42" s="111">
        <f>D42-C42</f>
        <v>0</v>
      </c>
      <c r="F42" s="109" t="str">
        <f>IF(AND($C42="",$D42=""),"",IF(AND($C42=0,$D42&gt;0),1,IF(AND($D42=0,$C42&gt;0),-1,IF(AND($C42=0,$D42=0),"",$E42/$C42))))</f>
        <v/>
      </c>
      <c r="G42" s="789"/>
      <c r="H42" s="790"/>
      <c r="I42" s="790"/>
      <c r="J42" s="791"/>
    </row>
    <row r="43" spans="1:10" x14ac:dyDescent="0.25">
      <c r="A43" s="756" t="s">
        <v>79</v>
      </c>
      <c r="B43" s="756"/>
      <c r="C43" s="414"/>
      <c r="D43" s="414"/>
      <c r="E43" s="804"/>
      <c r="F43" s="805"/>
      <c r="G43" s="789"/>
      <c r="H43" s="790"/>
      <c r="I43" s="790"/>
      <c r="J43" s="791"/>
    </row>
    <row r="44" spans="1:10" x14ac:dyDescent="0.25">
      <c r="A44" s="756" t="s">
        <v>104</v>
      </c>
      <c r="B44" s="756"/>
      <c r="C44" s="414"/>
      <c r="D44" s="414"/>
      <c r="E44" s="806"/>
      <c r="F44" s="807"/>
      <c r="G44" s="789"/>
      <c r="H44" s="790"/>
      <c r="I44" s="790"/>
      <c r="J44" s="791"/>
    </row>
    <row r="45" spans="1:10" x14ac:dyDescent="0.25">
      <c r="A45" s="756" t="s">
        <v>105</v>
      </c>
      <c r="B45" s="756"/>
      <c r="C45" s="415"/>
      <c r="D45" s="415"/>
      <c r="E45" s="808"/>
      <c r="F45" s="809"/>
      <c r="G45" s="792"/>
      <c r="H45" s="793"/>
      <c r="I45" s="793"/>
      <c r="J45" s="794"/>
    </row>
    <row r="46" spans="1:10" x14ac:dyDescent="0.25">
      <c r="A46" s="785"/>
      <c r="B46" s="785"/>
      <c r="C46" s="785"/>
      <c r="D46" s="785"/>
      <c r="E46" s="785"/>
      <c r="F46" s="785"/>
      <c r="G46" s="785"/>
      <c r="H46" s="785"/>
      <c r="I46" s="785"/>
      <c r="J46" s="785"/>
    </row>
    <row r="47" spans="1:10" x14ac:dyDescent="0.25">
      <c r="A47" s="756" t="s">
        <v>439</v>
      </c>
      <c r="B47" s="756"/>
      <c r="C47" s="100"/>
      <c r="D47" s="100"/>
      <c r="E47" s="110">
        <f>D47-C47</f>
        <v>0</v>
      </c>
      <c r="F47" s="412" t="str">
        <f>IF(AND($C47="",$D47=""),"",IF(AND($C47=0,$D47&gt;0),1,IF(AND($D47=0,$C47&gt;0),-1,IF(AND($C47=0,$D47=0),"",$E47/$C47))))</f>
        <v/>
      </c>
      <c r="G47" s="786"/>
      <c r="H47" s="787"/>
      <c r="I47" s="787"/>
      <c r="J47" s="788"/>
    </row>
    <row r="48" spans="1:10" x14ac:dyDescent="0.25">
      <c r="A48" s="756" t="s">
        <v>101</v>
      </c>
      <c r="B48" s="756"/>
      <c r="C48" s="103"/>
      <c r="D48" s="103"/>
      <c r="E48" s="804"/>
      <c r="F48" s="805"/>
      <c r="G48" s="789"/>
      <c r="H48" s="790"/>
      <c r="I48" s="790"/>
      <c r="J48" s="791"/>
    </row>
    <row r="49" spans="1:10" x14ac:dyDescent="0.25">
      <c r="A49" s="756" t="s">
        <v>269</v>
      </c>
      <c r="B49" s="756"/>
      <c r="C49" s="103"/>
      <c r="D49" s="103"/>
      <c r="E49" s="806"/>
      <c r="F49" s="807"/>
      <c r="G49" s="789"/>
      <c r="H49" s="790"/>
      <c r="I49" s="790"/>
      <c r="J49" s="791"/>
    </row>
    <row r="50" spans="1:10" x14ac:dyDescent="0.25">
      <c r="A50" s="756" t="s">
        <v>328</v>
      </c>
      <c r="B50" s="756"/>
      <c r="C50" s="104"/>
      <c r="D50" s="104"/>
      <c r="E50" s="806"/>
      <c r="F50" s="807"/>
      <c r="G50" s="789"/>
      <c r="H50" s="790"/>
      <c r="I50" s="790"/>
      <c r="J50" s="791"/>
    </row>
    <row r="51" spans="1:10" x14ac:dyDescent="0.25">
      <c r="A51" s="756" t="s">
        <v>103</v>
      </c>
      <c r="B51" s="756"/>
      <c r="C51" s="180"/>
      <c r="D51" s="180"/>
      <c r="E51" s="111">
        <f>D51-C51</f>
        <v>0</v>
      </c>
      <c r="F51" s="109" t="str">
        <f>IF(AND($C51="",$D51=""),"",IF(AND($C51=0,$D51&gt;0),1,IF(AND($D51=0,$C51&gt;0),-1,IF(AND($C51=0,$D51=0),"",$E51/$C51))))</f>
        <v/>
      </c>
      <c r="G51" s="789"/>
      <c r="H51" s="790"/>
      <c r="I51" s="790"/>
      <c r="J51" s="791"/>
    </row>
    <row r="52" spans="1:10" x14ac:dyDescent="0.25">
      <c r="A52" s="756" t="s">
        <v>79</v>
      </c>
      <c r="B52" s="756"/>
      <c r="C52" s="106"/>
      <c r="D52" s="106"/>
      <c r="E52" s="798"/>
      <c r="F52" s="799"/>
      <c r="G52" s="789"/>
      <c r="H52" s="790"/>
      <c r="I52" s="790"/>
      <c r="J52" s="791"/>
    </row>
    <row r="53" spans="1:10" x14ac:dyDescent="0.25">
      <c r="A53" s="756" t="s">
        <v>104</v>
      </c>
      <c r="B53" s="756"/>
      <c r="C53" s="106"/>
      <c r="D53" s="106"/>
      <c r="E53" s="800"/>
      <c r="F53" s="801"/>
      <c r="G53" s="789"/>
      <c r="H53" s="790"/>
      <c r="I53" s="790"/>
      <c r="J53" s="791"/>
    </row>
    <row r="54" spans="1:10" x14ac:dyDescent="0.25">
      <c r="A54" s="756" t="s">
        <v>105</v>
      </c>
      <c r="B54" s="756"/>
      <c r="C54" s="107"/>
      <c r="D54" s="107"/>
      <c r="E54" s="802"/>
      <c r="F54" s="803"/>
      <c r="G54" s="792"/>
      <c r="H54" s="793"/>
      <c r="I54" s="793"/>
      <c r="J54" s="794"/>
    </row>
    <row r="55" spans="1:10" x14ac:dyDescent="0.25">
      <c r="A55" s="785"/>
      <c r="B55" s="785"/>
      <c r="C55" s="785"/>
      <c r="D55" s="785"/>
      <c r="E55" s="785"/>
      <c r="F55" s="785"/>
      <c r="G55" s="785"/>
      <c r="H55" s="785"/>
      <c r="I55" s="785"/>
      <c r="J55" s="785"/>
    </row>
    <row r="56" spans="1:10" x14ac:dyDescent="0.25">
      <c r="A56" s="756" t="s">
        <v>80</v>
      </c>
      <c r="B56" s="756"/>
      <c r="C56" s="179">
        <f>C42+C32+ C51</f>
        <v>0</v>
      </c>
      <c r="D56" s="179">
        <f>D42+D32+D51</f>
        <v>0</v>
      </c>
      <c r="E56" s="101">
        <f>D56-C56</f>
        <v>0</v>
      </c>
      <c r="F56" s="102" t="str">
        <f>IF(AND($C56="",$D56=""),"",IF(AND($C56=0,$D56&gt;0),1,IF(AND($D56=0,$C56&gt;0),-1,IF(AND($C56=0,$D56=0),"",$E56/$C56))))</f>
        <v/>
      </c>
      <c r="G56" s="782"/>
      <c r="H56" s="783"/>
      <c r="I56" s="783"/>
      <c r="J56" s="784"/>
    </row>
    <row r="57" spans="1:10" x14ac:dyDescent="0.25">
      <c r="A57" s="62"/>
      <c r="B57" s="62"/>
      <c r="C57" s="76"/>
      <c r="D57" s="76"/>
      <c r="E57" s="76"/>
      <c r="F57" s="96"/>
    </row>
    <row r="58" spans="1:10" hidden="1" x14ac:dyDescent="0.25">
      <c r="A58" s="62"/>
      <c r="B58" s="62"/>
      <c r="C58" s="76"/>
      <c r="D58" s="76"/>
      <c r="E58" s="76"/>
      <c r="F58" s="96"/>
    </row>
    <row r="59" spans="1:10" hidden="1" x14ac:dyDescent="0.25">
      <c r="A59" s="62"/>
      <c r="B59" s="62"/>
      <c r="C59" s="76"/>
      <c r="D59" s="76"/>
      <c r="E59" s="76"/>
      <c r="F59" s="96"/>
    </row>
    <row r="60" spans="1:10" hidden="1" x14ac:dyDescent="0.25">
      <c r="A60" s="62"/>
      <c r="B60" s="62"/>
      <c r="C60" s="76"/>
      <c r="D60" s="76"/>
      <c r="E60" s="76"/>
      <c r="F60" s="96"/>
    </row>
    <row r="61" spans="1:10" hidden="1" x14ac:dyDescent="0.25">
      <c r="A61" s="62"/>
      <c r="B61" s="62"/>
      <c r="C61" s="76"/>
      <c r="D61" s="76"/>
      <c r="E61" s="76"/>
      <c r="F61" s="96"/>
    </row>
    <row r="62" spans="1:10" hidden="1" x14ac:dyDescent="0.25">
      <c r="A62" s="62"/>
      <c r="B62" s="62"/>
      <c r="C62" s="76"/>
      <c r="D62" s="76"/>
      <c r="E62" s="76"/>
      <c r="F62" s="96"/>
    </row>
    <row r="63" spans="1:10" hidden="1" x14ac:dyDescent="0.25">
      <c r="A63" s="62"/>
      <c r="B63" s="62"/>
      <c r="C63" s="76"/>
      <c r="D63" s="76"/>
      <c r="E63" s="76"/>
      <c r="F63" s="96"/>
    </row>
    <row r="64" spans="1:10" hidden="1" x14ac:dyDescent="0.25">
      <c r="A64" s="62"/>
      <c r="B64" s="62"/>
      <c r="C64" s="76"/>
      <c r="D64" s="76"/>
      <c r="E64" s="76"/>
      <c r="F64" s="96"/>
    </row>
    <row r="65" spans="1:6" hidden="1" x14ac:dyDescent="0.25">
      <c r="A65" s="75"/>
      <c r="B65" s="75"/>
      <c r="C65" s="80"/>
      <c r="D65" s="80"/>
      <c r="E65" s="76"/>
      <c r="F65" s="96"/>
    </row>
    <row r="66" spans="1:6" hidden="1" x14ac:dyDescent="0.25">
      <c r="A66" s="77"/>
      <c r="B66" s="77"/>
      <c r="C66" s="62"/>
      <c r="D66" s="62"/>
      <c r="E66" s="76"/>
      <c r="F66" s="96"/>
    </row>
    <row r="67" spans="1:6" hidden="1" x14ac:dyDescent="0.25">
      <c r="A67" s="62"/>
      <c r="B67" s="62"/>
      <c r="C67" s="76"/>
      <c r="D67" s="76"/>
      <c r="E67" s="76"/>
      <c r="F67" s="96"/>
    </row>
    <row r="68" spans="1:6" hidden="1" x14ac:dyDescent="0.25">
      <c r="A68" s="62"/>
      <c r="B68" s="62"/>
      <c r="C68" s="76"/>
      <c r="D68" s="76"/>
      <c r="E68" s="76"/>
      <c r="F68" s="96"/>
    </row>
    <row r="69" spans="1:6" hidden="1" x14ac:dyDescent="0.25">
      <c r="A69" s="62"/>
      <c r="B69" s="62"/>
      <c r="C69" s="76"/>
      <c r="D69" s="76"/>
      <c r="E69" s="76"/>
      <c r="F69" s="96"/>
    </row>
    <row r="70" spans="1:6" hidden="1" x14ac:dyDescent="0.25">
      <c r="A70" s="62"/>
      <c r="B70" s="62"/>
      <c r="C70" s="76"/>
      <c r="D70" s="76"/>
      <c r="E70" s="76"/>
      <c r="F70" s="96"/>
    </row>
    <row r="71" spans="1:6" ht="12.65" hidden="1" customHeight="1" x14ac:dyDescent="0.25">
      <c r="A71" s="62"/>
      <c r="B71" s="62"/>
      <c r="C71" s="76"/>
      <c r="D71" s="76"/>
      <c r="E71" s="76"/>
      <c r="F71" s="96"/>
    </row>
    <row r="72" spans="1:6" ht="14.5" hidden="1" customHeight="1" x14ac:dyDescent="0.25">
      <c r="A72" s="62"/>
      <c r="B72" s="62"/>
      <c r="C72" s="76"/>
      <c r="D72" s="76"/>
      <c r="E72" s="76"/>
      <c r="F72" s="96"/>
    </row>
    <row r="73" spans="1:6" hidden="1" x14ac:dyDescent="0.25">
      <c r="A73" s="75"/>
      <c r="B73" s="75"/>
      <c r="C73" s="80"/>
      <c r="D73" s="80"/>
      <c r="E73" s="76"/>
      <c r="F73" s="96"/>
    </row>
    <row r="74" spans="1:6" hidden="1" x14ac:dyDescent="0.25">
      <c r="A74" s="68"/>
      <c r="B74" s="68"/>
      <c r="C74" s="87"/>
      <c r="D74" s="87"/>
      <c r="E74" s="87"/>
      <c r="F74" s="96"/>
    </row>
    <row r="75" spans="1:6" hidden="1" x14ac:dyDescent="0.25">
      <c r="A75" s="68"/>
      <c r="B75" s="68"/>
      <c r="C75" s="76"/>
      <c r="D75" s="76"/>
      <c r="E75" s="76"/>
      <c r="F75" s="96"/>
    </row>
    <row r="76" spans="1:6" hidden="1" x14ac:dyDescent="0.25">
      <c r="A76" s="68"/>
      <c r="B76" s="68"/>
      <c r="C76" s="87"/>
      <c r="D76" s="87"/>
      <c r="E76" s="87"/>
      <c r="F76" s="96"/>
    </row>
    <row r="77" spans="1:6" hidden="1" x14ac:dyDescent="0.25">
      <c r="A77" s="68"/>
      <c r="B77" s="68"/>
      <c r="E77" s="97"/>
      <c r="F77" s="81"/>
    </row>
    <row r="78" spans="1:6" hidden="1" x14ac:dyDescent="0.25">
      <c r="A78" s="72"/>
      <c r="B78" s="72"/>
      <c r="E78" s="70"/>
      <c r="F78" s="88"/>
    </row>
    <row r="79" spans="1:6" hidden="1" x14ac:dyDescent="0.25">
      <c r="A79" s="72"/>
      <c r="B79" s="72"/>
      <c r="E79" s="70"/>
      <c r="F79" s="88"/>
    </row>
    <row r="80" spans="1:6" hidden="1" x14ac:dyDescent="0.25">
      <c r="A80" s="72"/>
      <c r="B80" s="72"/>
      <c r="C80" s="70"/>
      <c r="D80" s="70"/>
      <c r="E80" s="70"/>
      <c r="F80" s="88"/>
    </row>
    <row r="81" spans="1:6" hidden="1" x14ac:dyDescent="0.25">
      <c r="A81" s="72"/>
      <c r="B81" s="72"/>
      <c r="C81" s="70"/>
      <c r="D81" s="70"/>
      <c r="E81" s="70"/>
      <c r="F81" s="88"/>
    </row>
    <row r="82" spans="1:6" hidden="1" x14ac:dyDescent="0.25">
      <c r="A82" s="72"/>
      <c r="B82" s="72"/>
      <c r="C82" s="70"/>
      <c r="D82" s="70"/>
      <c r="E82" s="70"/>
      <c r="F82" s="88"/>
    </row>
    <row r="83" spans="1:6" hidden="1" x14ac:dyDescent="0.25">
      <c r="A83" s="72"/>
      <c r="B83" s="72"/>
      <c r="C83" s="70"/>
      <c r="D83" s="70"/>
      <c r="E83" s="70"/>
      <c r="F83" s="88"/>
    </row>
    <row r="84" spans="1:6" hidden="1" x14ac:dyDescent="0.25">
      <c r="A84" s="72"/>
      <c r="B84" s="72"/>
      <c r="C84" s="70"/>
      <c r="D84" s="70"/>
      <c r="E84" s="70"/>
      <c r="F84" s="88"/>
    </row>
    <row r="85" spans="1:6" hidden="1" x14ac:dyDescent="0.25">
      <c r="A85" s="72"/>
      <c r="B85" s="72"/>
      <c r="C85" s="70"/>
      <c r="D85" s="70"/>
      <c r="E85" s="70"/>
      <c r="F85" s="88"/>
    </row>
    <row r="86" spans="1:6" hidden="1" x14ac:dyDescent="0.25">
      <c r="A86" s="72"/>
      <c r="B86" s="72"/>
      <c r="C86" s="72"/>
      <c r="D86" s="72"/>
      <c r="E86" s="72"/>
      <c r="F86" s="88"/>
    </row>
    <row r="87" spans="1:6" hidden="1" x14ac:dyDescent="0.25">
      <c r="A87" s="72"/>
      <c r="B87" s="72"/>
      <c r="C87" s="72"/>
      <c r="D87" s="72"/>
      <c r="E87" s="72"/>
      <c r="F87" s="88"/>
    </row>
    <row r="88" spans="1:6" hidden="1" x14ac:dyDescent="0.25">
      <c r="A88" s="72"/>
      <c r="B88" s="72"/>
      <c r="C88" s="72"/>
      <c r="D88" s="72"/>
      <c r="E88" s="72"/>
      <c r="F88" s="88"/>
    </row>
    <row r="89" spans="1:6" hidden="1" x14ac:dyDescent="0.25">
      <c r="A89" s="72"/>
      <c r="B89" s="72"/>
      <c r="C89" s="72"/>
      <c r="D89" s="72"/>
      <c r="E89" s="72"/>
      <c r="F89" s="88"/>
    </row>
    <row r="90" spans="1:6" hidden="1" x14ac:dyDescent="0.25">
      <c r="A90" s="72"/>
      <c r="B90" s="72"/>
      <c r="C90" s="72"/>
      <c r="D90" s="72"/>
      <c r="E90" s="72"/>
      <c r="F90" s="88"/>
    </row>
    <row r="91" spans="1:6" hidden="1" x14ac:dyDescent="0.25">
      <c r="A91" s="72"/>
      <c r="B91" s="72"/>
      <c r="C91" s="72"/>
      <c r="D91" s="72"/>
      <c r="E91" s="72"/>
      <c r="F91" s="88"/>
    </row>
    <row r="92" spans="1:6" hidden="1" x14ac:dyDescent="0.25">
      <c r="A92" s="72"/>
      <c r="B92" s="72"/>
      <c r="C92" s="72"/>
      <c r="D92" s="72"/>
      <c r="E92" s="72"/>
      <c r="F92" s="88"/>
    </row>
    <row r="93" spans="1:6" hidden="1" x14ac:dyDescent="0.25">
      <c r="A93" s="72"/>
      <c r="B93" s="72"/>
      <c r="C93" s="72"/>
      <c r="D93" s="72"/>
      <c r="E93" s="72"/>
      <c r="F93" s="88"/>
    </row>
    <row r="94" spans="1:6" hidden="1" x14ac:dyDescent="0.25">
      <c r="A94" s="72"/>
      <c r="B94" s="72"/>
      <c r="C94" s="72"/>
      <c r="D94" s="72"/>
      <c r="E94" s="72"/>
      <c r="F94" s="88"/>
    </row>
    <row r="95" spans="1:6" hidden="1" x14ac:dyDescent="0.25">
      <c r="A95" s="72"/>
      <c r="B95" s="72"/>
      <c r="C95" s="72"/>
      <c r="D95" s="72"/>
      <c r="E95" s="72"/>
      <c r="F95" s="88"/>
    </row>
    <row r="96" spans="1:6" hidden="1" x14ac:dyDescent="0.25">
      <c r="A96" s="72"/>
      <c r="B96" s="72"/>
      <c r="C96" s="72"/>
      <c r="D96" s="72"/>
      <c r="E96" s="72"/>
      <c r="F96" s="88"/>
    </row>
    <row r="97" spans="1:6" hidden="1" x14ac:dyDescent="0.25">
      <c r="A97" s="72"/>
      <c r="B97" s="72"/>
      <c r="C97" s="72"/>
      <c r="D97" s="72"/>
      <c r="E97" s="72"/>
      <c r="F97" s="88"/>
    </row>
    <row r="98" spans="1:6" hidden="1" x14ac:dyDescent="0.25">
      <c r="A98" s="72"/>
      <c r="B98" s="72"/>
      <c r="C98" s="72"/>
      <c r="D98" s="72"/>
      <c r="E98" s="72"/>
      <c r="F98" s="88"/>
    </row>
    <row r="99" spans="1:6" hidden="1" x14ac:dyDescent="0.25">
      <c r="A99" s="72"/>
      <c r="B99" s="72"/>
      <c r="C99" s="72"/>
      <c r="D99" s="72"/>
      <c r="E99" s="72"/>
      <c r="F99" s="88"/>
    </row>
    <row r="100" spans="1:6" hidden="1" x14ac:dyDescent="0.25">
      <c r="A100" s="72"/>
      <c r="B100" s="72"/>
      <c r="C100" s="72"/>
      <c r="D100" s="72"/>
      <c r="E100" s="72"/>
      <c r="F100" s="88"/>
    </row>
    <row r="101" spans="1:6" hidden="1" x14ac:dyDescent="0.25">
      <c r="A101" s="72"/>
      <c r="B101" s="72"/>
      <c r="C101" s="72"/>
      <c r="D101" s="72"/>
      <c r="E101" s="72"/>
      <c r="F101" s="88"/>
    </row>
    <row r="102" spans="1:6" hidden="1" x14ac:dyDescent="0.25">
      <c r="A102" s="72"/>
      <c r="B102" s="72"/>
      <c r="C102" s="72"/>
      <c r="D102" s="72"/>
      <c r="E102" s="72"/>
      <c r="F102" s="88"/>
    </row>
    <row r="103" spans="1:6" hidden="1" x14ac:dyDescent="0.25">
      <c r="A103" s="72"/>
      <c r="B103" s="72"/>
      <c r="C103" s="72"/>
      <c r="D103" s="72"/>
      <c r="E103" s="72"/>
      <c r="F103" s="88"/>
    </row>
    <row r="104" spans="1:6" hidden="1" x14ac:dyDescent="0.25">
      <c r="A104" s="72"/>
      <c r="B104" s="72"/>
      <c r="C104" s="72"/>
      <c r="D104" s="72"/>
      <c r="E104" s="72"/>
      <c r="F104" s="88"/>
    </row>
    <row r="105" spans="1:6" hidden="1" x14ac:dyDescent="0.25">
      <c r="A105" s="72"/>
      <c r="B105" s="72"/>
      <c r="C105" s="72"/>
      <c r="D105" s="72"/>
      <c r="E105" s="72"/>
      <c r="F105" s="88"/>
    </row>
    <row r="106" spans="1:6" hidden="1" x14ac:dyDescent="0.25">
      <c r="A106" s="72"/>
      <c r="B106" s="72"/>
      <c r="C106" s="72"/>
      <c r="D106" s="72"/>
      <c r="E106" s="72"/>
      <c r="F106" s="88"/>
    </row>
    <row r="107" spans="1:6" hidden="1" x14ac:dyDescent="0.25">
      <c r="A107" s="72"/>
      <c r="B107" s="72"/>
      <c r="C107" s="72"/>
      <c r="D107" s="72"/>
      <c r="E107" s="72"/>
      <c r="F107" s="88"/>
    </row>
    <row r="108" spans="1:6" hidden="1" x14ac:dyDescent="0.25">
      <c r="A108" s="72"/>
      <c r="B108" s="72"/>
      <c r="C108" s="72"/>
      <c r="D108" s="72"/>
      <c r="E108" s="72"/>
      <c r="F108" s="88"/>
    </row>
    <row r="109" spans="1:6" hidden="1" x14ac:dyDescent="0.25">
      <c r="A109" s="72"/>
      <c r="B109" s="72"/>
      <c r="C109" s="72"/>
      <c r="D109" s="72"/>
      <c r="E109" s="72"/>
      <c r="F109" s="88"/>
    </row>
    <row r="110" spans="1:6" hidden="1" x14ac:dyDescent="0.25">
      <c r="A110" s="72"/>
      <c r="B110" s="72"/>
      <c r="C110" s="72"/>
      <c r="D110" s="72"/>
      <c r="E110" s="72"/>
      <c r="F110" s="88"/>
    </row>
    <row r="111" spans="1:6" hidden="1" x14ac:dyDescent="0.25">
      <c r="A111" s="72"/>
      <c r="B111" s="72"/>
      <c r="C111" s="72"/>
      <c r="D111" s="72"/>
      <c r="E111" s="72"/>
      <c r="F111" s="88"/>
    </row>
    <row r="112" spans="1:6" hidden="1" x14ac:dyDescent="0.25">
      <c r="A112" s="72"/>
      <c r="B112" s="72"/>
      <c r="C112" s="72"/>
      <c r="D112" s="72"/>
      <c r="E112" s="72"/>
      <c r="F112" s="88"/>
    </row>
    <row r="113" spans="1:6" hidden="1" x14ac:dyDescent="0.25">
      <c r="A113" s="72"/>
      <c r="B113" s="72"/>
      <c r="C113" s="72"/>
      <c r="D113" s="72"/>
      <c r="E113" s="72"/>
      <c r="F113" s="88"/>
    </row>
    <row r="114" spans="1:6" hidden="1" x14ac:dyDescent="0.25">
      <c r="A114" s="72"/>
      <c r="B114" s="72"/>
      <c r="C114" s="72"/>
      <c r="D114" s="72"/>
      <c r="E114" s="72"/>
      <c r="F114" s="88"/>
    </row>
    <row r="115" spans="1:6" hidden="1" x14ac:dyDescent="0.25">
      <c r="A115" s="72"/>
      <c r="B115" s="72"/>
      <c r="C115" s="72"/>
      <c r="D115" s="72"/>
      <c r="E115" s="72"/>
      <c r="F115" s="88"/>
    </row>
    <row r="116" spans="1:6" hidden="1" x14ac:dyDescent="0.25">
      <c r="A116" s="72"/>
      <c r="B116" s="72"/>
      <c r="C116" s="72"/>
      <c r="D116" s="72"/>
      <c r="E116" s="72"/>
      <c r="F116" s="88"/>
    </row>
    <row r="117" spans="1:6" hidden="1" x14ac:dyDescent="0.25">
      <c r="A117" s="72"/>
      <c r="B117" s="72"/>
      <c r="C117" s="72"/>
      <c r="D117" s="72"/>
      <c r="E117" s="72"/>
      <c r="F117" s="88"/>
    </row>
    <row r="118" spans="1:6" hidden="1" x14ac:dyDescent="0.25">
      <c r="A118" s="72"/>
      <c r="B118" s="72"/>
      <c r="C118" s="72"/>
      <c r="D118" s="72"/>
      <c r="E118" s="72"/>
      <c r="F118" s="88"/>
    </row>
    <row r="119" spans="1:6" hidden="1" x14ac:dyDescent="0.25">
      <c r="A119" s="72"/>
      <c r="B119" s="72"/>
      <c r="C119" s="72"/>
      <c r="D119" s="72"/>
      <c r="E119" s="72"/>
      <c r="F119" s="88"/>
    </row>
    <row r="120" spans="1:6" hidden="1" x14ac:dyDescent="0.25">
      <c r="A120" s="72"/>
      <c r="B120" s="72"/>
      <c r="C120" s="72"/>
      <c r="D120" s="72"/>
      <c r="E120" s="72"/>
      <c r="F120" s="88"/>
    </row>
    <row r="121" spans="1:6" hidden="1" x14ac:dyDescent="0.25">
      <c r="A121" s="72"/>
      <c r="B121" s="72"/>
      <c r="C121" s="72"/>
      <c r="D121" s="72"/>
      <c r="E121" s="72"/>
      <c r="F121" s="88"/>
    </row>
    <row r="122" spans="1:6" hidden="1" x14ac:dyDescent="0.25">
      <c r="A122" s="72"/>
      <c r="B122" s="72"/>
      <c r="C122" s="72"/>
      <c r="D122" s="72"/>
      <c r="E122" s="72"/>
      <c r="F122" s="88"/>
    </row>
    <row r="123" spans="1:6" hidden="1" x14ac:dyDescent="0.25">
      <c r="A123" s="72"/>
      <c r="B123" s="72"/>
      <c r="C123" s="72"/>
      <c r="D123" s="72"/>
      <c r="E123" s="72"/>
      <c r="F123" s="88"/>
    </row>
    <row r="124" spans="1:6" hidden="1" x14ac:dyDescent="0.25">
      <c r="A124" s="72"/>
      <c r="B124" s="72"/>
      <c r="C124" s="72"/>
      <c r="D124" s="72"/>
      <c r="E124" s="72"/>
      <c r="F124" s="88"/>
    </row>
    <row r="125" spans="1:6" hidden="1" x14ac:dyDescent="0.25">
      <c r="A125" s="72"/>
      <c r="B125" s="72"/>
      <c r="C125" s="72"/>
      <c r="D125" s="72"/>
      <c r="E125" s="72"/>
      <c r="F125" s="88"/>
    </row>
    <row r="126" spans="1:6" hidden="1" x14ac:dyDescent="0.25">
      <c r="A126" s="72"/>
      <c r="B126" s="72"/>
      <c r="C126" s="72"/>
      <c r="D126" s="72"/>
      <c r="E126" s="72"/>
      <c r="F126" s="88"/>
    </row>
    <row r="127" spans="1:6" hidden="1" x14ac:dyDescent="0.25">
      <c r="A127" s="72"/>
      <c r="B127" s="72"/>
      <c r="C127" s="72"/>
      <c r="D127" s="72"/>
      <c r="E127" s="72"/>
      <c r="F127" s="88"/>
    </row>
    <row r="128" spans="1:6" hidden="1" x14ac:dyDescent="0.25">
      <c r="A128" s="72"/>
      <c r="B128" s="72"/>
      <c r="C128" s="72"/>
      <c r="D128" s="72"/>
      <c r="E128" s="72"/>
      <c r="F128" s="88"/>
    </row>
    <row r="129" spans="1:6" hidden="1" x14ac:dyDescent="0.25">
      <c r="A129" s="72"/>
      <c r="B129" s="72"/>
      <c r="C129" s="72"/>
      <c r="D129" s="72"/>
      <c r="E129" s="72"/>
      <c r="F129" s="73"/>
    </row>
    <row r="130" spans="1:6" hidden="1" x14ac:dyDescent="0.25">
      <c r="A130" s="72"/>
      <c r="B130" s="72"/>
      <c r="C130" s="72"/>
      <c r="D130" s="72"/>
      <c r="E130" s="72"/>
      <c r="F130" s="73"/>
    </row>
    <row r="131" spans="1:6" hidden="1" x14ac:dyDescent="0.25">
      <c r="A131" s="72"/>
      <c r="B131" s="72"/>
      <c r="C131" s="72"/>
      <c r="D131" s="72"/>
      <c r="E131" s="72"/>
      <c r="F131" s="73"/>
    </row>
    <row r="132" spans="1:6" hidden="1" x14ac:dyDescent="0.25">
      <c r="A132" s="72"/>
      <c r="B132" s="72"/>
      <c r="C132" s="72"/>
      <c r="D132" s="72"/>
      <c r="E132" s="72"/>
      <c r="F132" s="73"/>
    </row>
    <row r="133" spans="1:6" hidden="1" x14ac:dyDescent="0.25">
      <c r="A133" s="72"/>
      <c r="B133" s="72"/>
      <c r="C133" s="72"/>
      <c r="D133" s="72"/>
      <c r="E133" s="72"/>
      <c r="F133" s="73"/>
    </row>
    <row r="134" spans="1:6" hidden="1" x14ac:dyDescent="0.25">
      <c r="A134" s="72"/>
      <c r="B134" s="72"/>
      <c r="C134" s="72"/>
      <c r="D134" s="72"/>
      <c r="E134" s="72"/>
      <c r="F134" s="73"/>
    </row>
    <row r="135" spans="1:6" hidden="1" x14ac:dyDescent="0.25">
      <c r="A135" s="72"/>
      <c r="B135" s="72"/>
      <c r="C135" s="72"/>
      <c r="D135" s="72"/>
      <c r="E135" s="72"/>
      <c r="F135" s="73"/>
    </row>
    <row r="136" spans="1:6" hidden="1" x14ac:dyDescent="0.25">
      <c r="A136" s="72"/>
      <c r="B136" s="72"/>
      <c r="C136" s="72"/>
      <c r="D136" s="72"/>
      <c r="E136" s="72"/>
      <c r="F136" s="73"/>
    </row>
    <row r="137" spans="1:6" hidden="1" x14ac:dyDescent="0.25">
      <c r="A137" s="72"/>
      <c r="B137" s="72"/>
      <c r="C137" s="72"/>
      <c r="D137" s="72"/>
      <c r="E137" s="72"/>
      <c r="F137" s="73"/>
    </row>
    <row r="138" spans="1:6" hidden="1" x14ac:dyDescent="0.25">
      <c r="A138" s="72"/>
      <c r="B138" s="72"/>
      <c r="C138" s="72"/>
      <c r="D138" s="72"/>
      <c r="E138" s="72"/>
      <c r="F138" s="73"/>
    </row>
    <row r="139" spans="1:6" hidden="1" x14ac:dyDescent="0.25">
      <c r="A139" s="72"/>
      <c r="B139" s="72"/>
      <c r="C139" s="72"/>
      <c r="D139" s="72"/>
      <c r="E139" s="72"/>
      <c r="F139" s="73"/>
    </row>
    <row r="140" spans="1:6" hidden="1" x14ac:dyDescent="0.25">
      <c r="A140" s="72"/>
      <c r="B140" s="72"/>
      <c r="C140" s="72"/>
      <c r="D140" s="72"/>
      <c r="E140" s="72"/>
      <c r="F140" s="73"/>
    </row>
    <row r="141" spans="1:6" hidden="1" x14ac:dyDescent="0.25">
      <c r="A141" s="72"/>
      <c r="B141" s="72"/>
      <c r="C141" s="72"/>
      <c r="D141" s="72"/>
      <c r="E141" s="72"/>
      <c r="F141" s="73"/>
    </row>
    <row r="142" spans="1:6" hidden="1" x14ac:dyDescent="0.25">
      <c r="A142" s="72"/>
      <c r="B142" s="72"/>
      <c r="C142" s="72"/>
      <c r="D142" s="72"/>
      <c r="E142" s="72"/>
      <c r="F142" s="73"/>
    </row>
    <row r="143" spans="1:6" hidden="1" x14ac:dyDescent="0.25">
      <c r="A143" s="72"/>
      <c r="B143" s="72"/>
      <c r="C143" s="72"/>
      <c r="D143" s="72"/>
      <c r="E143" s="72"/>
      <c r="F143" s="73"/>
    </row>
    <row r="144" spans="1:6" hidden="1" x14ac:dyDescent="0.25">
      <c r="A144" s="72"/>
      <c r="B144" s="72"/>
      <c r="C144" s="72"/>
      <c r="D144" s="72"/>
      <c r="E144" s="72"/>
      <c r="F144" s="73"/>
    </row>
    <row r="145" spans="1:6" hidden="1" x14ac:dyDescent="0.25">
      <c r="A145" s="72"/>
      <c r="B145" s="72"/>
      <c r="C145" s="72"/>
      <c r="D145" s="72"/>
      <c r="E145" s="72"/>
      <c r="F145" s="73"/>
    </row>
    <row r="146" spans="1:6" hidden="1" x14ac:dyDescent="0.25">
      <c r="A146" s="72"/>
      <c r="B146" s="72"/>
      <c r="C146" s="72"/>
      <c r="D146" s="72"/>
      <c r="E146" s="72"/>
      <c r="F146" s="73"/>
    </row>
    <row r="147" spans="1:6" hidden="1" x14ac:dyDescent="0.25">
      <c r="A147" s="72"/>
      <c r="B147" s="72"/>
      <c r="C147" s="72"/>
      <c r="D147" s="72"/>
      <c r="E147" s="72"/>
      <c r="F147" s="73"/>
    </row>
    <row r="148" spans="1:6" hidden="1" x14ac:dyDescent="0.25">
      <c r="A148" s="72"/>
      <c r="B148" s="72"/>
      <c r="C148" s="72"/>
      <c r="D148" s="72"/>
      <c r="E148" s="72"/>
      <c r="F148" s="73"/>
    </row>
    <row r="149" spans="1:6" hidden="1" x14ac:dyDescent="0.25">
      <c r="A149" s="72"/>
      <c r="B149" s="72"/>
      <c r="C149" s="72"/>
      <c r="D149" s="72"/>
      <c r="E149" s="72"/>
      <c r="F149" s="73"/>
    </row>
    <row r="150" spans="1:6" hidden="1" x14ac:dyDescent="0.25">
      <c r="A150" s="72"/>
      <c r="B150" s="72"/>
      <c r="C150" s="72"/>
      <c r="D150" s="72"/>
      <c r="E150" s="72"/>
      <c r="F150" s="73"/>
    </row>
    <row r="151" spans="1:6" hidden="1" x14ac:dyDescent="0.25">
      <c r="A151" s="72"/>
      <c r="B151" s="72"/>
      <c r="C151" s="72"/>
      <c r="D151" s="72"/>
      <c r="E151" s="72"/>
      <c r="F151" s="73"/>
    </row>
    <row r="152" spans="1:6" hidden="1" x14ac:dyDescent="0.25">
      <c r="A152" s="72"/>
      <c r="B152" s="72"/>
      <c r="C152" s="72"/>
      <c r="D152" s="72"/>
      <c r="E152" s="72"/>
      <c r="F152" s="73"/>
    </row>
    <row r="153" spans="1:6" hidden="1" x14ac:dyDescent="0.25">
      <c r="A153" s="72"/>
      <c r="B153" s="72"/>
      <c r="C153" s="72"/>
      <c r="D153" s="72"/>
      <c r="E153" s="72"/>
      <c r="F153" s="73"/>
    </row>
    <row r="154" spans="1:6" hidden="1" x14ac:dyDescent="0.25">
      <c r="A154" s="72"/>
      <c r="B154" s="72"/>
      <c r="C154" s="72"/>
      <c r="D154" s="72"/>
      <c r="E154" s="72"/>
      <c r="F154" s="73"/>
    </row>
    <row r="155" spans="1:6" hidden="1" x14ac:dyDescent="0.25">
      <c r="A155" s="72"/>
      <c r="B155" s="72"/>
      <c r="C155" s="72"/>
      <c r="D155" s="72"/>
      <c r="E155" s="72"/>
      <c r="F155" s="73"/>
    </row>
    <row r="156" spans="1:6" hidden="1" x14ac:dyDescent="0.25">
      <c r="A156" s="72"/>
      <c r="B156" s="72"/>
      <c r="C156" s="72"/>
      <c r="D156" s="72"/>
      <c r="E156" s="72"/>
      <c r="F156" s="73"/>
    </row>
    <row r="157" spans="1:6" hidden="1" x14ac:dyDescent="0.25">
      <c r="A157" s="72"/>
      <c r="B157" s="72"/>
      <c r="C157" s="72"/>
      <c r="D157" s="72"/>
      <c r="E157" s="72"/>
      <c r="F157" s="73"/>
    </row>
    <row r="158" spans="1:6" hidden="1" x14ac:dyDescent="0.25">
      <c r="A158" s="72"/>
      <c r="B158" s="72"/>
      <c r="C158" s="72"/>
      <c r="D158" s="72"/>
      <c r="E158" s="72"/>
      <c r="F158" s="73"/>
    </row>
    <row r="159" spans="1:6" hidden="1" x14ac:dyDescent="0.25">
      <c r="A159" s="72"/>
      <c r="B159" s="72"/>
      <c r="C159" s="72"/>
      <c r="D159" s="72"/>
      <c r="E159" s="72"/>
      <c r="F159" s="73"/>
    </row>
    <row r="160" spans="1:6" hidden="1" x14ac:dyDescent="0.25">
      <c r="A160" s="72"/>
      <c r="B160" s="72"/>
      <c r="C160" s="72"/>
      <c r="D160" s="72"/>
      <c r="E160" s="72"/>
      <c r="F160" s="73"/>
    </row>
    <row r="161" spans="1:6" hidden="1" x14ac:dyDescent="0.25">
      <c r="A161" s="72"/>
      <c r="B161" s="72"/>
      <c r="C161" s="72"/>
      <c r="D161" s="72"/>
      <c r="E161" s="72"/>
      <c r="F161" s="73"/>
    </row>
    <row r="162" spans="1:6" hidden="1" x14ac:dyDescent="0.25">
      <c r="A162" s="72"/>
      <c r="B162" s="72"/>
      <c r="C162" s="72"/>
      <c r="D162" s="72"/>
      <c r="E162" s="72"/>
      <c r="F162" s="73"/>
    </row>
    <row r="163" spans="1:6" hidden="1" x14ac:dyDescent="0.25">
      <c r="A163" s="72"/>
      <c r="B163" s="72"/>
      <c r="C163" s="72"/>
      <c r="D163" s="72"/>
      <c r="E163" s="72"/>
      <c r="F163" s="73"/>
    </row>
    <row r="164" spans="1:6" hidden="1" x14ac:dyDescent="0.25">
      <c r="A164" s="72"/>
      <c r="B164" s="72"/>
      <c r="C164" s="72"/>
      <c r="D164" s="72"/>
      <c r="E164" s="72"/>
      <c r="F164" s="73"/>
    </row>
    <row r="165" spans="1:6" hidden="1" x14ac:dyDescent="0.25">
      <c r="A165" s="72"/>
      <c r="B165" s="72"/>
      <c r="C165" s="72"/>
      <c r="D165" s="72"/>
      <c r="E165" s="72"/>
      <c r="F165" s="73"/>
    </row>
    <row r="166" spans="1:6" hidden="1" x14ac:dyDescent="0.25">
      <c r="A166" s="72"/>
      <c r="B166" s="72"/>
      <c r="C166" s="72"/>
      <c r="D166" s="72"/>
      <c r="E166" s="72"/>
      <c r="F166" s="73"/>
    </row>
    <row r="167" spans="1:6" hidden="1" x14ac:dyDescent="0.25">
      <c r="A167" s="72"/>
      <c r="B167" s="72"/>
      <c r="C167" s="72"/>
      <c r="D167" s="72"/>
      <c r="E167" s="72"/>
      <c r="F167" s="73"/>
    </row>
    <row r="168" spans="1:6" hidden="1" x14ac:dyDescent="0.25">
      <c r="A168" s="72"/>
      <c r="B168" s="72"/>
      <c r="C168" s="72"/>
      <c r="D168" s="72"/>
      <c r="E168" s="72"/>
      <c r="F168" s="73"/>
    </row>
    <row r="169" spans="1:6" hidden="1" x14ac:dyDescent="0.25">
      <c r="A169" s="72"/>
      <c r="B169" s="72"/>
      <c r="C169" s="72"/>
      <c r="D169" s="72"/>
      <c r="E169" s="72"/>
      <c r="F169" s="73"/>
    </row>
    <row r="170" spans="1:6" hidden="1" x14ac:dyDescent="0.25">
      <c r="A170" s="72"/>
      <c r="B170" s="72"/>
      <c r="C170" s="72"/>
      <c r="D170" s="72"/>
      <c r="E170" s="72"/>
      <c r="F170" s="73"/>
    </row>
    <row r="171" spans="1:6" hidden="1" x14ac:dyDescent="0.25">
      <c r="A171" s="72"/>
      <c r="B171" s="72"/>
      <c r="C171" s="72"/>
      <c r="D171" s="72"/>
      <c r="E171" s="72"/>
      <c r="F171" s="73"/>
    </row>
    <row r="172" spans="1:6" hidden="1" x14ac:dyDescent="0.25">
      <c r="A172" s="72"/>
      <c r="B172" s="72"/>
      <c r="C172" s="72"/>
      <c r="D172" s="72"/>
      <c r="E172" s="72"/>
      <c r="F172" s="73"/>
    </row>
    <row r="173" spans="1:6" hidden="1" x14ac:dyDescent="0.25">
      <c r="A173" s="72"/>
      <c r="B173" s="72"/>
      <c r="C173" s="72"/>
      <c r="D173" s="72"/>
      <c r="E173" s="72"/>
      <c r="F173" s="73"/>
    </row>
    <row r="174" spans="1:6" x14ac:dyDescent="0.25"/>
    <row r="175" spans="1:6" x14ac:dyDescent="0.25"/>
    <row r="176" spans="1:6" x14ac:dyDescent="0.25"/>
    <row r="177" x14ac:dyDescent="0.25"/>
  </sheetData>
  <sheetProtection algorithmName="SHA-512" hashValue="cWbcpko5EQZu2qCMAbdQmDdJuar3kHprZiHHgU0/HEpaTsCRnSrOPAEeTkrW32cYDSSQuZOs+8LxDQ5qHR4PoQ==" saltValue="1pSA/eFzvUPmEN8SMqalzA==" spinCount="100000" sheet="1" objects="1" scenarios="1" formatCells="0" formatColumns="0" formatRows="0"/>
  <mergeCells count="86">
    <mergeCell ref="A1:J1"/>
    <mergeCell ref="A2:J2"/>
    <mergeCell ref="G7:J7"/>
    <mergeCell ref="A5:A6"/>
    <mergeCell ref="B5:B6"/>
    <mergeCell ref="E5:F5"/>
    <mergeCell ref="G5:J6"/>
    <mergeCell ref="C5:C6"/>
    <mergeCell ref="A7:B7"/>
    <mergeCell ref="D5:D6"/>
    <mergeCell ref="E33:F35"/>
    <mergeCell ref="A35:B35"/>
    <mergeCell ref="A18:B18"/>
    <mergeCell ref="A33:B33"/>
    <mergeCell ref="A31:B31"/>
    <mergeCell ref="A27:B27"/>
    <mergeCell ref="A26:J26"/>
    <mergeCell ref="A24:B24"/>
    <mergeCell ref="G23:J23"/>
    <mergeCell ref="G24:J24"/>
    <mergeCell ref="A23:B23"/>
    <mergeCell ref="A25:J25"/>
    <mergeCell ref="A22:B22"/>
    <mergeCell ref="G22:J22"/>
    <mergeCell ref="A28:B28"/>
    <mergeCell ref="A34:B34"/>
    <mergeCell ref="A12:B12"/>
    <mergeCell ref="A16:B16"/>
    <mergeCell ref="A17:B17"/>
    <mergeCell ref="E38:F41"/>
    <mergeCell ref="A43:B43"/>
    <mergeCell ref="A32:B32"/>
    <mergeCell ref="A36:J36"/>
    <mergeCell ref="G27:J35"/>
    <mergeCell ref="E28:F31"/>
    <mergeCell ref="G12:J12"/>
    <mergeCell ref="A15:B15"/>
    <mergeCell ref="G21:J21"/>
    <mergeCell ref="A19:B19"/>
    <mergeCell ref="A21:B21"/>
    <mergeCell ref="G18:J18"/>
    <mergeCell ref="G19:J19"/>
    <mergeCell ref="G37:J45"/>
    <mergeCell ref="E52:F54"/>
    <mergeCell ref="E48:F50"/>
    <mergeCell ref="A49:B49"/>
    <mergeCell ref="A41:B41"/>
    <mergeCell ref="A48:B48"/>
    <mergeCell ref="A46:J46"/>
    <mergeCell ref="E43:F45"/>
    <mergeCell ref="A53:B53"/>
    <mergeCell ref="A45:B45"/>
    <mergeCell ref="A47:B47"/>
    <mergeCell ref="G8:J8"/>
    <mergeCell ref="G9:J9"/>
    <mergeCell ref="G10:J10"/>
    <mergeCell ref="G11:J11"/>
    <mergeCell ref="A8:B8"/>
    <mergeCell ref="A9:B9"/>
    <mergeCell ref="A10:B10"/>
    <mergeCell ref="A11:B11"/>
    <mergeCell ref="G13:J13"/>
    <mergeCell ref="G14:J14"/>
    <mergeCell ref="A20:B20"/>
    <mergeCell ref="G20:J20"/>
    <mergeCell ref="G15:J15"/>
    <mergeCell ref="G16:J16"/>
    <mergeCell ref="G17:J17"/>
    <mergeCell ref="A13:B13"/>
    <mergeCell ref="A14:B14"/>
    <mergeCell ref="A29:B29"/>
    <mergeCell ref="A30:B30"/>
    <mergeCell ref="A42:B42"/>
    <mergeCell ref="A37:B37"/>
    <mergeCell ref="A44:B44"/>
    <mergeCell ref="A38:B38"/>
    <mergeCell ref="A40:B40"/>
    <mergeCell ref="A39:B39"/>
    <mergeCell ref="G56:J56"/>
    <mergeCell ref="A55:J55"/>
    <mergeCell ref="A50:B50"/>
    <mergeCell ref="A56:B56"/>
    <mergeCell ref="A51:B51"/>
    <mergeCell ref="A52:B52"/>
    <mergeCell ref="G47:J54"/>
    <mergeCell ref="A54:B54"/>
  </mergeCells>
  <phoneticPr fontId="32" type="noConversion"/>
  <dataValidations count="1">
    <dataValidation type="list" allowBlank="1" showInputMessage="1" showErrorMessage="1" sqref="H4" xr:uid="{00000000-0002-0000-0400-000001000000}">
      <formula1>$M$5:$M$7</formula1>
    </dataValidation>
  </dataValidations>
  <printOptions horizontalCentered="1"/>
  <pageMargins left="0.25" right="0.25" top="0.25" bottom="0.25" header="0.25" footer="0.25"/>
  <pageSetup scale="70" orientation="landscape" horizontalDpi="1200" r:id="rId1"/>
  <headerFooter alignWithMargins="0">
    <oddFooter>&amp;L&amp;1#&amp;"Calibri"&amp;9&amp;K0000FFFHLBank San Francisco | Confidential</oddFooter>
  </headerFooter>
  <drawing r:id="rId2"/>
  <legacyDrawing r:id="rId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5">
    <pageSetUpPr autoPageBreaks="0"/>
  </sheetPr>
  <dimension ref="A1:N57"/>
  <sheetViews>
    <sheetView showGridLines="0" zoomScaleNormal="100" zoomScaleSheetLayoutView="100" workbookViewId="0">
      <selection activeCell="B4" sqref="B4:C4"/>
    </sheetView>
  </sheetViews>
  <sheetFormatPr defaultColWidth="0" defaultRowHeight="12.5" zeroHeight="1" x14ac:dyDescent="0.25"/>
  <cols>
    <col min="1" max="1" width="40" customWidth="1"/>
    <col min="2" max="2" width="21.453125" customWidth="1"/>
    <col min="3" max="3" width="10.1796875" customWidth="1"/>
    <col min="4" max="5" width="12.81640625" customWidth="1"/>
    <col min="6" max="6" width="13.1796875" customWidth="1"/>
    <col min="7" max="7" width="12.81640625" customWidth="1"/>
    <col min="8" max="8" width="81" customWidth="1"/>
    <col min="9" max="9" width="3.54296875" customWidth="1"/>
    <col min="10" max="10" width="9.1796875" hidden="1" customWidth="1"/>
    <col min="11" max="14" width="0" hidden="1" customWidth="1"/>
    <col min="15" max="16384" width="9.1796875" hidden="1"/>
  </cols>
  <sheetData>
    <row r="1" spans="1:14" ht="21.75" customHeight="1" x14ac:dyDescent="0.4">
      <c r="A1" s="843" t="s">
        <v>595</v>
      </c>
      <c r="B1" s="843"/>
      <c r="C1" s="843"/>
      <c r="D1" s="843"/>
      <c r="E1" s="843"/>
      <c r="F1" s="843"/>
      <c r="G1" s="843"/>
      <c r="H1" s="843"/>
    </row>
    <row r="2" spans="1:14" ht="18" customHeight="1" x14ac:dyDescent="0.25">
      <c r="A2" s="609" t="str">
        <f>'Rent Roll'!A2</f>
        <v>Version 1.4 Updated 9/1/26</v>
      </c>
      <c r="B2" s="609"/>
      <c r="C2" s="609"/>
      <c r="D2" s="609"/>
      <c r="E2" s="609"/>
      <c r="F2" s="609"/>
      <c r="G2" s="609"/>
      <c r="H2" s="609"/>
    </row>
    <row r="3" spans="1:14" ht="18" customHeight="1" x14ac:dyDescent="0.25">
      <c r="A3" s="314"/>
      <c r="B3" s="314"/>
      <c r="C3" s="314"/>
      <c r="D3" s="314"/>
      <c r="E3" s="314"/>
      <c r="F3" s="314"/>
      <c r="G3" s="314"/>
      <c r="H3" s="314"/>
    </row>
    <row r="4" spans="1:14" ht="14.25" customHeight="1" x14ac:dyDescent="0.25">
      <c r="A4" s="41" t="s">
        <v>127</v>
      </c>
      <c r="B4" s="846" t="str">
        <f>IF('Rent Roll'!C4="","",'Rent Roll'!C4)</f>
        <v/>
      </c>
      <c r="C4" s="846"/>
      <c r="D4" s="58" t="s">
        <v>131</v>
      </c>
      <c r="E4" s="39" t="str">
        <f>IF('Rent Roll'!I4="","",'Rent Roll'!I4)</f>
        <v/>
      </c>
      <c r="F4" s="58" t="s">
        <v>91</v>
      </c>
      <c r="G4" s="429">
        <f>IF('Rent Roll Summary'!D17="","",'Rent Roll Summary'!D17)</f>
        <v>0</v>
      </c>
      <c r="H4" s="36"/>
      <c r="I4" s="33"/>
      <c r="J4" s="33"/>
      <c r="K4" s="29"/>
      <c r="L4" s="29"/>
      <c r="M4" s="29"/>
      <c r="N4" s="30"/>
    </row>
    <row r="5" spans="1:14" ht="14.25" customHeight="1" x14ac:dyDescent="0.25">
      <c r="A5" s="36"/>
      <c r="B5" s="36"/>
      <c r="C5" s="36"/>
      <c r="D5" s="36"/>
      <c r="E5" s="36"/>
      <c r="F5" s="36"/>
      <c r="G5" s="36"/>
      <c r="H5" s="36"/>
      <c r="I5" s="33"/>
      <c r="J5" s="33"/>
      <c r="K5" s="29"/>
      <c r="L5" s="29"/>
      <c r="M5" s="29"/>
      <c r="N5" s="30"/>
    </row>
    <row r="6" spans="1:14" ht="24.75" customHeight="1" x14ac:dyDescent="0.25">
      <c r="A6" s="58" t="s">
        <v>191</v>
      </c>
      <c r="B6" s="850" t="str">
        <f>IF('Rent Roll'!C5="","",'Rent Roll'!C5)</f>
        <v/>
      </c>
      <c r="C6" s="851"/>
      <c r="D6" s="826" t="str">
        <f>IF('Uses of Funds'!C6="","",'Uses of Funds'!C6)</f>
        <v>At Application</v>
      </c>
      <c r="E6" s="826" t="str">
        <f>IF('Uses of Funds'!D6="","",'Uses of Funds'!D6)</f>
        <v>Project Not Complete</v>
      </c>
      <c r="F6" s="847" t="s">
        <v>117</v>
      </c>
      <c r="G6" s="848"/>
      <c r="H6" s="849" t="s">
        <v>40</v>
      </c>
      <c r="I6" s="12"/>
      <c r="J6" s="289" t="s">
        <v>271</v>
      </c>
    </row>
    <row r="7" spans="1:14" ht="15" customHeight="1" x14ac:dyDescent="0.3">
      <c r="A7" s="140" t="s">
        <v>69</v>
      </c>
      <c r="B7" s="39" t="s">
        <v>136</v>
      </c>
      <c r="C7" s="125"/>
      <c r="D7" s="827"/>
      <c r="E7" s="827"/>
      <c r="F7" s="37" t="s">
        <v>74</v>
      </c>
      <c r="G7" s="38" t="s">
        <v>73</v>
      </c>
      <c r="H7" s="849"/>
      <c r="I7" s="13"/>
      <c r="J7" s="289" t="s">
        <v>272</v>
      </c>
    </row>
    <row r="8" spans="1:14" x14ac:dyDescent="0.25">
      <c r="A8" s="770" t="s">
        <v>429</v>
      </c>
      <c r="B8" s="676"/>
      <c r="C8" s="761"/>
      <c r="D8" s="305"/>
      <c r="E8" s="2">
        <f>SUM('Rent Roll'!S13:S512)*12</f>
        <v>0</v>
      </c>
      <c r="F8" s="23">
        <f>E8-D8</f>
        <v>0</v>
      </c>
      <c r="G8" s="166" t="str">
        <f t="shared" ref="G8:G15" si="0">IF(AND($D8="",$E8=""),"",IF(AND($D8=0,$E8&gt;0),1,IF(AND($E8=0,$D8&gt;0),-1,IF(AND($D8=0,$E8=0),"",$F8/$D8))))</f>
        <v/>
      </c>
      <c r="H8" s="331"/>
      <c r="I8" s="12"/>
    </row>
    <row r="9" spans="1:14" x14ac:dyDescent="0.25">
      <c r="A9" s="772" t="s">
        <v>428</v>
      </c>
      <c r="B9" s="845"/>
      <c r="C9" s="773"/>
      <c r="D9" s="305"/>
      <c r="E9" s="2">
        <f>SUM('Rent Roll'!R13:R512)*12</f>
        <v>0</v>
      </c>
      <c r="F9" s="23">
        <f>E9-D9</f>
        <v>0</v>
      </c>
      <c r="G9" s="166" t="str">
        <f t="shared" si="0"/>
        <v/>
      </c>
      <c r="H9" s="331"/>
      <c r="I9" s="12"/>
      <c r="J9" s="289" t="s">
        <v>41</v>
      </c>
    </row>
    <row r="10" spans="1:14" x14ac:dyDescent="0.25">
      <c r="A10" s="56" t="s">
        <v>189</v>
      </c>
      <c r="B10" s="121" t="s">
        <v>137</v>
      </c>
      <c r="C10" s="126"/>
      <c r="D10" s="305"/>
      <c r="E10" s="2">
        <f>-SUM(E8:E9)*C10</f>
        <v>0</v>
      </c>
      <c r="F10" s="24">
        <f t="shared" ref="F10:F15" si="1">E10-D10</f>
        <v>0</v>
      </c>
      <c r="G10" s="166" t="str">
        <f t="shared" si="0"/>
        <v/>
      </c>
      <c r="H10" s="331"/>
      <c r="I10" s="12"/>
      <c r="J10" s="289" t="s">
        <v>553</v>
      </c>
    </row>
    <row r="11" spans="1:14" ht="13" x14ac:dyDescent="0.3">
      <c r="A11" s="770" t="s">
        <v>400</v>
      </c>
      <c r="B11" s="676"/>
      <c r="C11" s="761"/>
      <c r="D11" s="305"/>
      <c r="E11" s="2">
        <f>'15-Year Commercial Op Pro Forma'!G11</f>
        <v>0</v>
      </c>
      <c r="F11" s="24">
        <f t="shared" si="1"/>
        <v>0</v>
      </c>
      <c r="G11" s="166" t="str">
        <f t="shared" si="0"/>
        <v/>
      </c>
      <c r="H11" s="331"/>
      <c r="I11" s="13"/>
      <c r="J11" s="289" t="s">
        <v>554</v>
      </c>
    </row>
    <row r="12" spans="1:14" x14ac:dyDescent="0.25">
      <c r="A12" s="770" t="s">
        <v>16</v>
      </c>
      <c r="B12" s="676"/>
      <c r="C12" s="761"/>
      <c r="D12" s="305"/>
      <c r="E12" s="34"/>
      <c r="F12" s="24">
        <f t="shared" si="1"/>
        <v>0</v>
      </c>
      <c r="G12" s="166" t="str">
        <f t="shared" si="0"/>
        <v/>
      </c>
      <c r="H12" s="331"/>
      <c r="I12" s="12"/>
    </row>
    <row r="13" spans="1:14" x14ac:dyDescent="0.25">
      <c r="A13" s="56" t="s">
        <v>135</v>
      </c>
      <c r="B13" s="837"/>
      <c r="C13" s="837"/>
      <c r="D13" s="305"/>
      <c r="E13" s="34"/>
      <c r="F13" s="24">
        <f>E13-D13</f>
        <v>0</v>
      </c>
      <c r="G13" s="166" t="str">
        <f>IF(AND($D13="",$E13=""),"",IF(AND($D13=0,$E13&gt;0),1,IF(AND($E13=0,$D13&gt;0),-1,IF(AND($D13=0,$E13=0),"",$F13/$D13))))</f>
        <v/>
      </c>
      <c r="H13" s="331"/>
      <c r="I13" s="12"/>
    </row>
    <row r="14" spans="1:14" x14ac:dyDescent="0.25">
      <c r="A14" s="56" t="s">
        <v>135</v>
      </c>
      <c r="B14" s="837"/>
      <c r="C14" s="837"/>
      <c r="D14" s="305"/>
      <c r="E14" s="34"/>
      <c r="F14" s="24">
        <f>E14-D14</f>
        <v>0</v>
      </c>
      <c r="G14" s="166" t="str">
        <f>IF(AND($D14="",$E14=""),"",IF(AND($D14=0,$E14&gt;0),1,IF(AND($E14=0,$D14&gt;0),-1,IF(AND($D14=0,$E14=0),"",$F14/$D14))))</f>
        <v/>
      </c>
      <c r="H14" s="331"/>
      <c r="I14" s="12"/>
    </row>
    <row r="15" spans="1:14" x14ac:dyDescent="0.25">
      <c r="A15" s="839" t="s">
        <v>17</v>
      </c>
      <c r="B15" s="839"/>
      <c r="C15" s="839"/>
      <c r="D15" s="2">
        <f>SUM(D8:D14)</f>
        <v>0</v>
      </c>
      <c r="E15" s="2">
        <f>SUM(E8:E14)</f>
        <v>0</v>
      </c>
      <c r="F15" s="24">
        <f t="shared" si="1"/>
        <v>0</v>
      </c>
      <c r="G15" s="166" t="str">
        <f t="shared" si="0"/>
        <v/>
      </c>
      <c r="H15" s="331"/>
      <c r="I15" s="12"/>
    </row>
    <row r="16" spans="1:14" ht="12.75" customHeight="1" x14ac:dyDescent="0.25">
      <c r="A16" s="844"/>
      <c r="B16" s="844"/>
      <c r="C16" s="844"/>
      <c r="D16" s="844"/>
      <c r="E16" s="844"/>
      <c r="F16" s="844"/>
      <c r="G16" s="844"/>
      <c r="H16" s="844"/>
      <c r="I16" s="14"/>
    </row>
    <row r="17" spans="1:9" ht="15" customHeight="1" x14ac:dyDescent="0.25">
      <c r="A17" s="141" t="s">
        <v>70</v>
      </c>
      <c r="B17" s="128" t="s">
        <v>138</v>
      </c>
      <c r="C17" s="127"/>
      <c r="D17" s="830"/>
      <c r="E17" s="831"/>
      <c r="F17" s="831"/>
      <c r="G17" s="831"/>
      <c r="H17" s="831"/>
      <c r="I17" s="15"/>
    </row>
    <row r="18" spans="1:9" x14ac:dyDescent="0.25">
      <c r="A18" s="56" t="s">
        <v>392</v>
      </c>
      <c r="B18" s="56" t="s">
        <v>139</v>
      </c>
      <c r="C18" s="190" t="str">
        <f>IFERROR(IF(G4="","",E18/G4/12),"")</f>
        <v/>
      </c>
      <c r="D18" s="303"/>
      <c r="E18" s="304"/>
      <c r="F18" s="24">
        <f t="shared" ref="F18:F51" si="2">E18-D18</f>
        <v>0</v>
      </c>
      <c r="G18" s="166" t="str">
        <f t="shared" ref="G18:G41" si="3">IF(AND($D18="",$E18=""),"",IF(AND($D18=0,$E18&gt;0),1,IF(AND($E18=0,$D18&gt;0),-1,IF(AND($D18=0,$E18=0),"",$F18/$D18))))</f>
        <v/>
      </c>
      <c r="H18" s="331"/>
      <c r="I18" s="12"/>
    </row>
    <row r="19" spans="1:9" x14ac:dyDescent="0.25">
      <c r="A19" s="838" t="s">
        <v>18</v>
      </c>
      <c r="B19" s="679"/>
      <c r="C19" s="676"/>
      <c r="D19" s="303"/>
      <c r="E19" s="304"/>
      <c r="F19" s="24">
        <f t="shared" si="2"/>
        <v>0</v>
      </c>
      <c r="G19" s="166" t="str">
        <f t="shared" si="3"/>
        <v/>
      </c>
      <c r="H19" s="331"/>
      <c r="I19" s="16"/>
    </row>
    <row r="20" spans="1:9" x14ac:dyDescent="0.25">
      <c r="A20" s="770" t="s">
        <v>19</v>
      </c>
      <c r="B20" s="676"/>
      <c r="C20" s="676"/>
      <c r="D20" s="303"/>
      <c r="E20" s="304"/>
      <c r="F20" s="24">
        <f t="shared" si="2"/>
        <v>0</v>
      </c>
      <c r="G20" s="166" t="str">
        <f t="shared" si="3"/>
        <v/>
      </c>
      <c r="H20" s="331"/>
      <c r="I20" s="12"/>
    </row>
    <row r="21" spans="1:9" x14ac:dyDescent="0.25">
      <c r="A21" s="770" t="s">
        <v>20</v>
      </c>
      <c r="B21" s="676"/>
      <c r="C21" s="676"/>
      <c r="D21" s="303"/>
      <c r="E21" s="304"/>
      <c r="F21" s="24">
        <f t="shared" si="2"/>
        <v>0</v>
      </c>
      <c r="G21" s="166" t="str">
        <f t="shared" si="3"/>
        <v/>
      </c>
      <c r="H21" s="331"/>
      <c r="I21" s="12"/>
    </row>
    <row r="22" spans="1:9" x14ac:dyDescent="0.25">
      <c r="A22" s="770" t="s">
        <v>21</v>
      </c>
      <c r="B22" s="676"/>
      <c r="C22" s="676"/>
      <c r="D22" s="303"/>
      <c r="E22" s="304"/>
      <c r="F22" s="24">
        <f t="shared" si="2"/>
        <v>0</v>
      </c>
      <c r="G22" s="166" t="str">
        <f t="shared" si="3"/>
        <v/>
      </c>
      <c r="H22" s="331"/>
    </row>
    <row r="23" spans="1:9" x14ac:dyDescent="0.25">
      <c r="A23" s="770" t="s">
        <v>22</v>
      </c>
      <c r="B23" s="676"/>
      <c r="C23" s="676"/>
      <c r="D23" s="303"/>
      <c r="E23" s="304"/>
      <c r="F23" s="24">
        <f t="shared" si="2"/>
        <v>0</v>
      </c>
      <c r="G23" s="166" t="str">
        <f t="shared" si="3"/>
        <v/>
      </c>
      <c r="H23" s="331"/>
    </row>
    <row r="24" spans="1:9" x14ac:dyDescent="0.25">
      <c r="A24" s="770" t="s">
        <v>23</v>
      </c>
      <c r="B24" s="676"/>
      <c r="C24" s="676"/>
      <c r="D24" s="303"/>
      <c r="E24" s="304"/>
      <c r="F24" s="24">
        <f t="shared" si="2"/>
        <v>0</v>
      </c>
      <c r="G24" s="166" t="str">
        <f t="shared" si="3"/>
        <v/>
      </c>
      <c r="H24" s="331"/>
    </row>
    <row r="25" spans="1:9" x14ac:dyDescent="0.25">
      <c r="A25" s="770" t="s">
        <v>24</v>
      </c>
      <c r="B25" s="676"/>
      <c r="C25" s="676"/>
      <c r="D25" s="303"/>
      <c r="E25" s="304"/>
      <c r="F25" s="24">
        <f t="shared" si="2"/>
        <v>0</v>
      </c>
      <c r="G25" s="166" t="str">
        <f t="shared" si="3"/>
        <v/>
      </c>
      <c r="H25" s="331"/>
    </row>
    <row r="26" spans="1:9" ht="12.75" customHeight="1" x14ac:dyDescent="0.25">
      <c r="A26" s="770" t="s">
        <v>25</v>
      </c>
      <c r="B26" s="676"/>
      <c r="C26" s="676"/>
      <c r="D26" s="303"/>
      <c r="E26" s="304"/>
      <c r="F26" s="24">
        <f t="shared" si="2"/>
        <v>0</v>
      </c>
      <c r="G26" s="166" t="str">
        <f t="shared" si="3"/>
        <v/>
      </c>
      <c r="H26" s="331"/>
    </row>
    <row r="27" spans="1:9" x14ac:dyDescent="0.25">
      <c r="A27" s="770" t="s">
        <v>35</v>
      </c>
      <c r="B27" s="676"/>
      <c r="C27" s="676"/>
      <c r="D27" s="303"/>
      <c r="E27" s="304"/>
      <c r="F27" s="24">
        <f t="shared" si="2"/>
        <v>0</v>
      </c>
      <c r="G27" s="166" t="str">
        <f t="shared" si="3"/>
        <v/>
      </c>
      <c r="H27" s="331"/>
    </row>
    <row r="28" spans="1:9" x14ac:dyDescent="0.25">
      <c r="A28" s="59" t="s">
        <v>26</v>
      </c>
      <c r="B28" s="121" t="s">
        <v>140</v>
      </c>
      <c r="C28" s="186" t="str">
        <f>IFERROR(IF(G4="","",E28/G4),"")</f>
        <v/>
      </c>
      <c r="D28" s="303"/>
      <c r="E28" s="304"/>
      <c r="F28" s="24">
        <f>E28-D28</f>
        <v>0</v>
      </c>
      <c r="G28" s="166" t="str">
        <f t="shared" si="3"/>
        <v/>
      </c>
      <c r="H28" s="331"/>
    </row>
    <row r="29" spans="1:9" x14ac:dyDescent="0.25">
      <c r="A29" s="59" t="s">
        <v>27</v>
      </c>
      <c r="B29" s="121" t="s">
        <v>140</v>
      </c>
      <c r="C29" s="187" t="str">
        <f>IFERROR(IF(G4="","",E29/G4),"")</f>
        <v/>
      </c>
      <c r="D29" s="303"/>
      <c r="E29" s="304"/>
      <c r="F29" s="24">
        <f t="shared" si="2"/>
        <v>0</v>
      </c>
      <c r="G29" s="166" t="str">
        <f t="shared" si="3"/>
        <v/>
      </c>
      <c r="H29" s="331"/>
    </row>
    <row r="30" spans="1:9" x14ac:dyDescent="0.25">
      <c r="A30" s="770" t="s">
        <v>395</v>
      </c>
      <c r="B30" s="676"/>
      <c r="C30" s="676"/>
      <c r="D30" s="303"/>
      <c r="E30" s="304"/>
      <c r="F30" s="24">
        <f t="shared" si="2"/>
        <v>0</v>
      </c>
      <c r="G30" s="166" t="str">
        <f t="shared" si="3"/>
        <v/>
      </c>
      <c r="H30" s="331"/>
    </row>
    <row r="31" spans="1:9" x14ac:dyDescent="0.25">
      <c r="A31" s="770" t="s">
        <v>28</v>
      </c>
      <c r="B31" s="676"/>
      <c r="C31" s="676"/>
      <c r="D31" s="303"/>
      <c r="E31" s="304"/>
      <c r="F31" s="24">
        <f t="shared" si="2"/>
        <v>0</v>
      </c>
      <c r="G31" s="166" t="str">
        <f t="shared" si="3"/>
        <v/>
      </c>
      <c r="H31" s="331"/>
    </row>
    <row r="32" spans="1:9" x14ac:dyDescent="0.25">
      <c r="A32" s="840" t="s">
        <v>596</v>
      </c>
      <c r="B32" s="841"/>
      <c r="C32" s="842"/>
      <c r="D32" s="304"/>
      <c r="E32" s="304"/>
      <c r="F32" s="24">
        <f t="shared" si="2"/>
        <v>0</v>
      </c>
      <c r="G32" s="166" t="str">
        <f>IF(AND($D32="",$E32=""),"",IF(AND($D32=0,$E32&gt;0),1,IF(AND($E32=0,$D32&gt;0),-1,IF(AND($D32=0,$E32=0),"",$F32/$D32))))</f>
        <v/>
      </c>
      <c r="H32" s="331"/>
    </row>
    <row r="33" spans="1:8" x14ac:dyDescent="0.25">
      <c r="A33" s="354" t="s">
        <v>401</v>
      </c>
      <c r="B33" s="355"/>
      <c r="C33" s="355"/>
      <c r="D33" s="304"/>
      <c r="E33" s="359">
        <f>IF('15-Year Commercial Op Pro Forma'!U4="Yes",0,'15-Year Commercial Op Pro Forma'!G31)</f>
        <v>0</v>
      </c>
      <c r="F33" s="24">
        <f t="shared" si="2"/>
        <v>0</v>
      </c>
      <c r="G33" s="166" t="str">
        <f>IF(AND($D33="",$E33=""),"",IF(AND($D33=0,$E33&gt;0),1,IF(AND($E33=0,$D33&gt;0),-1,IF(AND($D33=0,$E33=0),"",$F33/$D33))))</f>
        <v/>
      </c>
      <c r="H33" s="331"/>
    </row>
    <row r="34" spans="1:8" x14ac:dyDescent="0.25">
      <c r="A34" s="56" t="s">
        <v>135</v>
      </c>
      <c r="B34" s="832"/>
      <c r="C34" s="832"/>
      <c r="D34" s="304"/>
      <c r="E34" s="304"/>
      <c r="F34" s="24">
        <f>E34-D34</f>
        <v>0</v>
      </c>
      <c r="G34" s="166" t="str">
        <f t="shared" si="3"/>
        <v/>
      </c>
      <c r="H34" s="331"/>
    </row>
    <row r="35" spans="1:8" x14ac:dyDescent="0.25">
      <c r="A35" s="56" t="s">
        <v>135</v>
      </c>
      <c r="B35" s="832"/>
      <c r="C35" s="832"/>
      <c r="D35" s="304"/>
      <c r="E35" s="304"/>
      <c r="F35" s="24">
        <f>E35-D35</f>
        <v>0</v>
      </c>
      <c r="G35" s="166" t="str">
        <f t="shared" si="3"/>
        <v/>
      </c>
      <c r="H35" s="331"/>
    </row>
    <row r="36" spans="1:8" x14ac:dyDescent="0.25">
      <c r="A36" s="56" t="s">
        <v>135</v>
      </c>
      <c r="B36" s="832"/>
      <c r="C36" s="832"/>
      <c r="D36" s="304"/>
      <c r="E36" s="304"/>
      <c r="F36" s="24">
        <f t="shared" si="2"/>
        <v>0</v>
      </c>
      <c r="G36" s="166" t="str">
        <f t="shared" si="3"/>
        <v/>
      </c>
      <c r="H36" s="331"/>
    </row>
    <row r="37" spans="1:8" x14ac:dyDescent="0.25">
      <c r="A37" s="770" t="s">
        <v>558</v>
      </c>
      <c r="B37" s="676"/>
      <c r="C37" s="676"/>
      <c r="D37" s="304"/>
      <c r="E37" s="304"/>
      <c r="F37" s="24">
        <f t="shared" ref="F37" si="4">E37-D37</f>
        <v>0</v>
      </c>
      <c r="G37" s="166" t="str">
        <f t="shared" si="3"/>
        <v/>
      </c>
      <c r="H37" s="331"/>
    </row>
    <row r="38" spans="1:8" x14ac:dyDescent="0.25">
      <c r="A38" s="60" t="s">
        <v>651</v>
      </c>
      <c r="B38" s="129" t="s">
        <v>141</v>
      </c>
      <c r="C38" s="188" t="str">
        <f>IFERROR(IF(G4="","",E38/G4),"")</f>
        <v/>
      </c>
      <c r="D38" s="3">
        <f>SUM(D18:D36)</f>
        <v>0</v>
      </c>
      <c r="E38" s="3">
        <f>SUM(E18:E36)</f>
        <v>0</v>
      </c>
      <c r="F38" s="32">
        <f t="shared" si="2"/>
        <v>0</v>
      </c>
      <c r="G38" s="57" t="str">
        <f t="shared" si="3"/>
        <v/>
      </c>
      <c r="H38" s="331"/>
    </row>
    <row r="39" spans="1:8" x14ac:dyDescent="0.25">
      <c r="A39" s="60" t="s">
        <v>652</v>
      </c>
      <c r="B39" s="129" t="s">
        <v>141</v>
      </c>
      <c r="C39" s="188" t="str">
        <f>IFERROR(IF(G4="","",E39/G4),"")</f>
        <v/>
      </c>
      <c r="D39" s="3">
        <f>SUM(D18:D37)</f>
        <v>0</v>
      </c>
      <c r="E39" s="3">
        <f>SUM(E18:E37)</f>
        <v>0</v>
      </c>
      <c r="F39" s="32">
        <f t="shared" ref="F39" si="5">E39-D39</f>
        <v>0</v>
      </c>
      <c r="G39" s="57" t="str">
        <f t="shared" si="3"/>
        <v/>
      </c>
      <c r="H39" s="331"/>
    </row>
    <row r="40" spans="1:8" x14ac:dyDescent="0.25">
      <c r="A40" s="833" t="s">
        <v>30</v>
      </c>
      <c r="B40" s="834"/>
      <c r="C40" s="834"/>
      <c r="D40" s="3">
        <f>+D15-D39</f>
        <v>0</v>
      </c>
      <c r="E40" s="3">
        <f>+E15-E39</f>
        <v>0</v>
      </c>
      <c r="F40" s="32">
        <f t="shared" si="2"/>
        <v>0</v>
      </c>
      <c r="G40" s="57" t="str">
        <f t="shared" si="3"/>
        <v/>
      </c>
      <c r="H40" s="331"/>
    </row>
    <row r="41" spans="1:8" x14ac:dyDescent="0.25">
      <c r="A41" s="833" t="s">
        <v>559</v>
      </c>
      <c r="B41" s="834"/>
      <c r="C41" s="834"/>
      <c r="D41" s="3">
        <f>'Sources of Funds'!C56</f>
        <v>0</v>
      </c>
      <c r="E41" s="3">
        <f>'Sources of Funds'!D56</f>
        <v>0</v>
      </c>
      <c r="F41" s="32">
        <f t="shared" si="2"/>
        <v>0</v>
      </c>
      <c r="G41" s="57" t="str">
        <f t="shared" si="3"/>
        <v/>
      </c>
      <c r="H41" s="331"/>
    </row>
    <row r="42" spans="1:8" x14ac:dyDescent="0.25">
      <c r="A42" s="833" t="s">
        <v>31</v>
      </c>
      <c r="B42" s="834"/>
      <c r="C42" s="834"/>
      <c r="D42" s="4">
        <f>IF(D41&gt;0,(D40/D41),0)</f>
        <v>0</v>
      </c>
      <c r="E42" s="4">
        <f>IF(E41&gt;0,(E40/E41),0)</f>
        <v>0</v>
      </c>
      <c r="F42" s="63"/>
      <c r="G42" s="167"/>
      <c r="H42" s="331"/>
    </row>
    <row r="43" spans="1:8" x14ac:dyDescent="0.25">
      <c r="A43" s="833" t="s">
        <v>32</v>
      </c>
      <c r="B43" s="834"/>
      <c r="C43" s="834"/>
      <c r="D43" s="3">
        <f>+D40-D41</f>
        <v>0</v>
      </c>
      <c r="E43" s="3">
        <f>+E40-E41</f>
        <v>0</v>
      </c>
      <c r="F43" s="32">
        <f t="shared" si="2"/>
        <v>0</v>
      </c>
      <c r="G43" s="57" t="str">
        <f t="shared" ref="G43:G51" si="6">IF(AND($D43="",$E43=""),"",IF(AND($D43=0,$E43&gt;0),1,IF(AND($E43=0,$D43&gt;0),-1,IF(AND($D43=0,$E43=0),"",$F43/$D43))))</f>
        <v/>
      </c>
      <c r="H43" s="331"/>
    </row>
    <row r="44" spans="1:8" x14ac:dyDescent="0.25">
      <c r="A44" s="60" t="s">
        <v>143</v>
      </c>
      <c r="B44" s="835"/>
      <c r="C44" s="836"/>
      <c r="D44" s="302"/>
      <c r="E44" s="302"/>
      <c r="F44" s="32">
        <f t="shared" si="2"/>
        <v>0</v>
      </c>
      <c r="G44" s="57" t="str">
        <f t="shared" si="6"/>
        <v/>
      </c>
      <c r="H44" s="331"/>
    </row>
    <row r="45" spans="1:8" x14ac:dyDescent="0.25">
      <c r="A45" s="60" t="s">
        <v>143</v>
      </c>
      <c r="B45" s="835"/>
      <c r="C45" s="836"/>
      <c r="D45" s="302"/>
      <c r="E45" s="302"/>
      <c r="F45" s="32">
        <f>E45-D45</f>
        <v>0</v>
      </c>
      <c r="G45" s="57" t="str">
        <f t="shared" si="6"/>
        <v/>
      </c>
      <c r="H45" s="331"/>
    </row>
    <row r="46" spans="1:8" ht="12" customHeight="1" x14ac:dyDescent="0.25">
      <c r="A46" s="61" t="s">
        <v>142</v>
      </c>
      <c r="B46" s="828" t="s">
        <v>537</v>
      </c>
      <c r="C46" s="829"/>
      <c r="D46" s="302"/>
      <c r="E46" s="302"/>
      <c r="F46" s="32">
        <f t="shared" si="2"/>
        <v>0</v>
      </c>
      <c r="G46" s="57" t="str">
        <f t="shared" si="6"/>
        <v/>
      </c>
      <c r="H46" s="331"/>
    </row>
    <row r="47" spans="1:8" ht="12" customHeight="1" x14ac:dyDescent="0.25">
      <c r="A47" s="61" t="s">
        <v>142</v>
      </c>
      <c r="B47" s="828"/>
      <c r="C47" s="829"/>
      <c r="D47" s="302"/>
      <c r="E47" s="302"/>
      <c r="F47" s="32">
        <f>E47-D47</f>
        <v>0</v>
      </c>
      <c r="G47" s="57" t="str">
        <f t="shared" si="6"/>
        <v/>
      </c>
      <c r="H47" s="331"/>
    </row>
    <row r="48" spans="1:8" ht="12" customHeight="1" x14ac:dyDescent="0.25">
      <c r="A48" s="61" t="s">
        <v>142</v>
      </c>
      <c r="B48" s="828"/>
      <c r="C48" s="829"/>
      <c r="D48" s="302"/>
      <c r="E48" s="302"/>
      <c r="F48" s="32">
        <f>E48-D48</f>
        <v>0</v>
      </c>
      <c r="G48" s="57" t="str">
        <f t="shared" si="6"/>
        <v/>
      </c>
      <c r="H48" s="331"/>
    </row>
    <row r="49" spans="1:8" ht="12" customHeight="1" x14ac:dyDescent="0.25">
      <c r="A49" s="61" t="s">
        <v>142</v>
      </c>
      <c r="B49" s="828"/>
      <c r="C49" s="829"/>
      <c r="D49" s="302"/>
      <c r="E49" s="302"/>
      <c r="F49" s="32">
        <f>E49-D49</f>
        <v>0</v>
      </c>
      <c r="G49" s="57" t="str">
        <f t="shared" si="6"/>
        <v/>
      </c>
      <c r="H49" s="331"/>
    </row>
    <row r="50" spans="1:8" ht="12" customHeight="1" x14ac:dyDescent="0.25">
      <c r="A50" s="61" t="s">
        <v>142</v>
      </c>
      <c r="B50" s="828"/>
      <c r="C50" s="829"/>
      <c r="D50" s="302"/>
      <c r="E50" s="302"/>
      <c r="F50" s="32">
        <f>E50-D50</f>
        <v>0</v>
      </c>
      <c r="G50" s="57" t="str">
        <f t="shared" si="6"/>
        <v/>
      </c>
      <c r="H50" s="331"/>
    </row>
    <row r="51" spans="1:8" x14ac:dyDescent="0.25">
      <c r="A51" s="61" t="s">
        <v>33</v>
      </c>
      <c r="B51" s="40"/>
      <c r="C51" s="40"/>
      <c r="D51" s="3">
        <f>IF(AND((D43+D44+D45-D46-D47-D48-D49-D50)&lt;0,(D43+D44+D45-D46-D47-D48-D49-D50)&gt;-1),0,(D43+D44+D45-D46-D47-D48-D49-D50))</f>
        <v>0</v>
      </c>
      <c r="E51" s="3">
        <f>IF(AND((E43+E44+E45-E46-E47-E48-E49-E50)&lt;0,(E43+E44+E45-E46-E47-E48-E49-E50)&gt;-1),0,(E43+E44+E45-E46-E47-E48-E49-E50))</f>
        <v>0</v>
      </c>
      <c r="F51" s="32">
        <f t="shared" si="2"/>
        <v>0</v>
      </c>
      <c r="G51" s="57" t="str">
        <f t="shared" si="6"/>
        <v/>
      </c>
      <c r="H51" s="331"/>
    </row>
    <row r="52" spans="1:8" x14ac:dyDescent="0.25">
      <c r="H52" s="31"/>
    </row>
    <row r="53" spans="1:8" hidden="1" x14ac:dyDescent="0.25">
      <c r="A53" s="193"/>
    </row>
    <row r="54" spans="1:8" x14ac:dyDescent="0.25"/>
    <row r="55" spans="1:8" x14ac:dyDescent="0.25"/>
    <row r="56" spans="1:8" x14ac:dyDescent="0.25"/>
    <row r="57" spans="1:8" x14ac:dyDescent="0.25"/>
  </sheetData>
  <sheetProtection algorithmName="SHA-512" hashValue="TOgn+4syKeRmA+eC4Q9ZpUirno6CvNnq6iXdyHh5kwKzthVdCXJm0Nc+bhzpOiS9XrTuPUkIG6iV+M3zA2M+iQ==" saltValue="v0Z2+P8kku5bC7KPO/VnXw==" spinCount="100000" sheet="1" formatCells="0" formatColumns="0" formatRows="0"/>
  <mergeCells count="44">
    <mergeCell ref="B35:C35"/>
    <mergeCell ref="A27:C27"/>
    <mergeCell ref="A1:H1"/>
    <mergeCell ref="A2:H2"/>
    <mergeCell ref="A16:H16"/>
    <mergeCell ref="A9:C9"/>
    <mergeCell ref="B4:C4"/>
    <mergeCell ref="F6:G6"/>
    <mergeCell ref="H6:H7"/>
    <mergeCell ref="A8:C8"/>
    <mergeCell ref="B6:C6"/>
    <mergeCell ref="E6:E7"/>
    <mergeCell ref="A11:C11"/>
    <mergeCell ref="B14:C14"/>
    <mergeCell ref="D6:D7"/>
    <mergeCell ref="A12:C12"/>
    <mergeCell ref="B13:C13"/>
    <mergeCell ref="A19:C19"/>
    <mergeCell ref="A15:C15"/>
    <mergeCell ref="B34:C34"/>
    <mergeCell ref="A32:C32"/>
    <mergeCell ref="A31:C31"/>
    <mergeCell ref="A30:C30"/>
    <mergeCell ref="A25:C25"/>
    <mergeCell ref="A26:C26"/>
    <mergeCell ref="A22:C22"/>
    <mergeCell ref="A23:C23"/>
    <mergeCell ref="A24:C24"/>
    <mergeCell ref="B49:C49"/>
    <mergeCell ref="B50:C50"/>
    <mergeCell ref="A21:C21"/>
    <mergeCell ref="D17:H17"/>
    <mergeCell ref="A20:C20"/>
    <mergeCell ref="B47:C47"/>
    <mergeCell ref="B48:C48"/>
    <mergeCell ref="B36:C36"/>
    <mergeCell ref="A41:C41"/>
    <mergeCell ref="A42:C42"/>
    <mergeCell ref="A43:C43"/>
    <mergeCell ref="B45:C45"/>
    <mergeCell ref="B46:C46"/>
    <mergeCell ref="A37:C37"/>
    <mergeCell ref="B44:C44"/>
    <mergeCell ref="A40:C40"/>
  </mergeCells>
  <phoneticPr fontId="32" type="noConversion"/>
  <printOptions horizontalCentered="1"/>
  <pageMargins left="0.25" right="0.25" top="0.25" bottom="0.25" header="0.25" footer="0.25"/>
  <pageSetup scale="70" orientation="landscape" horizontalDpi="1200" r:id="rId1"/>
  <headerFooter alignWithMargins="0">
    <oddFooter>&amp;L&amp;1#&amp;"Calibri"&amp;9&amp;K0000FFFHLBank San Francisco | Confidential</oddFooter>
  </headerFooter>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6"/>
  <dimension ref="A1:R60"/>
  <sheetViews>
    <sheetView showGridLines="0" zoomScaleNormal="100" zoomScaleSheetLayoutView="100" workbookViewId="0">
      <selection activeCell="B5" sqref="B5:C5"/>
    </sheetView>
  </sheetViews>
  <sheetFormatPr defaultColWidth="0" defaultRowHeight="12.5" zeroHeight="1" x14ac:dyDescent="0.25"/>
  <cols>
    <col min="1" max="1" width="39.453125" customWidth="1"/>
    <col min="2" max="2" width="21.1796875" customWidth="1"/>
    <col min="3" max="3" width="10.54296875" customWidth="1"/>
    <col min="4" max="9" width="13.1796875" customWidth="1"/>
    <col min="10" max="10" width="13.453125" customWidth="1"/>
    <col min="11" max="18" width="13.1796875" customWidth="1"/>
    <col min="19" max="19" width="9.1796875" customWidth="1"/>
  </cols>
  <sheetData>
    <row r="1" spans="1:18" ht="21" customHeight="1" x14ac:dyDescent="0.4">
      <c r="A1" s="453"/>
      <c r="B1" s="453"/>
      <c r="C1" s="453"/>
      <c r="D1" s="453"/>
      <c r="E1" s="453"/>
      <c r="F1" s="453"/>
      <c r="G1" s="453"/>
      <c r="H1" s="453"/>
      <c r="I1" s="453"/>
      <c r="J1" s="453"/>
      <c r="K1" s="859" t="s">
        <v>597</v>
      </c>
      <c r="L1" s="859"/>
      <c r="M1" s="859"/>
      <c r="N1" s="859"/>
      <c r="O1" s="859"/>
      <c r="P1" s="859"/>
      <c r="Q1" s="859"/>
      <c r="R1" s="859"/>
    </row>
    <row r="2" spans="1:18" ht="18" customHeight="1" x14ac:dyDescent="0.25">
      <c r="A2" s="852"/>
      <c r="B2" s="852"/>
      <c r="C2" s="852"/>
      <c r="D2" s="852"/>
      <c r="E2" s="852"/>
      <c r="F2" s="852"/>
      <c r="G2" s="852"/>
      <c r="H2" s="852"/>
      <c r="I2" s="852"/>
      <c r="J2" s="852"/>
      <c r="K2" s="852"/>
      <c r="L2" s="852"/>
      <c r="M2" s="852"/>
      <c r="N2" s="652" t="str">
        <f>'Rent Roll'!A2</f>
        <v>Version 1.4 Updated 9/1/26</v>
      </c>
      <c r="O2" s="652"/>
      <c r="P2" s="652"/>
      <c r="Q2" s="652"/>
      <c r="R2" s="652"/>
    </row>
    <row r="3" spans="1:18" ht="9" customHeight="1" x14ac:dyDescent="0.25">
      <c r="A3" s="314"/>
      <c r="B3" s="314"/>
      <c r="C3" s="314"/>
      <c r="D3" s="314"/>
      <c r="E3" s="314"/>
      <c r="F3" s="314"/>
      <c r="G3" s="314"/>
      <c r="H3" s="314"/>
      <c r="I3" s="314"/>
      <c r="J3" s="314"/>
      <c r="K3" s="314"/>
      <c r="L3" s="314"/>
      <c r="M3" s="314"/>
      <c r="N3" s="75"/>
      <c r="O3" s="75"/>
      <c r="P3" s="75"/>
      <c r="Q3" s="75"/>
      <c r="R3" s="75"/>
    </row>
    <row r="4" spans="1:18" ht="9" customHeight="1" x14ac:dyDescent="0.25">
      <c r="A4" s="314"/>
      <c r="B4" s="314"/>
      <c r="C4" s="314"/>
      <c r="D4" s="314"/>
      <c r="E4" s="314"/>
      <c r="F4" s="314"/>
      <c r="G4" s="314"/>
      <c r="H4" s="314"/>
      <c r="I4" s="314"/>
      <c r="J4" s="314"/>
      <c r="K4" s="314"/>
      <c r="L4" s="314"/>
      <c r="M4" s="314"/>
      <c r="N4" s="75"/>
      <c r="O4" s="75"/>
      <c r="P4" s="75"/>
      <c r="Q4" s="75"/>
      <c r="R4" s="75"/>
    </row>
    <row r="5" spans="1:18" ht="12.75" customHeight="1" x14ac:dyDescent="0.25">
      <c r="A5" s="41" t="s">
        <v>127</v>
      </c>
      <c r="B5" s="846" t="str">
        <f>IF('Rent Roll'!C4="","",'Rent Roll'!C4)</f>
        <v/>
      </c>
      <c r="C5" s="846"/>
      <c r="D5" s="58" t="s">
        <v>131</v>
      </c>
      <c r="E5" s="133" t="str">
        <f>IF('Rent Roll'!I4="","",'Rent Roll'!I4)</f>
        <v/>
      </c>
      <c r="F5" s="58" t="s">
        <v>91</v>
      </c>
      <c r="G5" s="39" t="str">
        <f>IF('Rent Roll'!M4="","",'Rent Roll'!M4)</f>
        <v/>
      </c>
      <c r="H5" s="853"/>
      <c r="I5" s="854"/>
      <c r="J5" s="854"/>
      <c r="K5" s="854"/>
      <c r="L5" s="854"/>
      <c r="M5" s="854"/>
      <c r="N5" s="855"/>
      <c r="O5" s="855"/>
      <c r="P5" s="855"/>
      <c r="Q5" s="855"/>
      <c r="R5" s="855"/>
    </row>
    <row r="6" spans="1:18" ht="12.75" customHeight="1" x14ac:dyDescent="0.25">
      <c r="A6" s="315"/>
      <c r="B6" s="315"/>
      <c r="C6" s="315"/>
      <c r="D6" s="315"/>
      <c r="E6" s="315"/>
      <c r="F6" s="315"/>
      <c r="G6" s="315"/>
      <c r="H6" s="315"/>
      <c r="I6" s="315"/>
      <c r="J6" s="315"/>
      <c r="K6" s="315"/>
      <c r="L6" s="315"/>
      <c r="M6" s="315"/>
      <c r="N6" s="316"/>
      <c r="O6" s="316"/>
      <c r="P6" s="316"/>
      <c r="Q6" s="316"/>
      <c r="R6" s="316"/>
    </row>
    <row r="7" spans="1:18" ht="12.75" customHeight="1" x14ac:dyDescent="0.25">
      <c r="A7" s="140" t="s">
        <v>69</v>
      </c>
      <c r="B7" s="39" t="s">
        <v>136</v>
      </c>
      <c r="C7" s="130">
        <f>'Year 1 Operating Pro Forma'!C7</f>
        <v>0</v>
      </c>
      <c r="D7" s="142" t="s">
        <v>0</v>
      </c>
      <c r="E7" s="143" t="s">
        <v>1</v>
      </c>
      <c r="F7" s="143" t="s">
        <v>2</v>
      </c>
      <c r="G7" s="143" t="s">
        <v>3</v>
      </c>
      <c r="H7" s="143" t="s">
        <v>4</v>
      </c>
      <c r="I7" s="143" t="s">
        <v>5</v>
      </c>
      <c r="J7" s="143" t="s">
        <v>6</v>
      </c>
      <c r="K7" s="143" t="s">
        <v>7</v>
      </c>
      <c r="L7" s="143" t="s">
        <v>8</v>
      </c>
      <c r="M7" s="143" t="s">
        <v>9</v>
      </c>
      <c r="N7" s="143" t="s">
        <v>10</v>
      </c>
      <c r="O7" s="143" t="s">
        <v>11</v>
      </c>
      <c r="P7" s="143" t="s">
        <v>12</v>
      </c>
      <c r="Q7" s="143" t="s">
        <v>13</v>
      </c>
      <c r="R7" s="143" t="s">
        <v>14</v>
      </c>
    </row>
    <row r="8" spans="1:18" x14ac:dyDescent="0.25">
      <c r="A8" s="770" t="s">
        <v>426</v>
      </c>
      <c r="B8" s="856"/>
      <c r="C8" s="857"/>
      <c r="D8" s="2">
        <f>'Year 1 Operating Pro Forma'!E8</f>
        <v>0</v>
      </c>
      <c r="E8" s="2">
        <f>IF(D8="",0,(D8*$C$7)+D8)</f>
        <v>0</v>
      </c>
      <c r="F8" s="2">
        <f t="shared" ref="F8:R8" si="0">IF(E8="",0,(E8*$C$7)+E8)</f>
        <v>0</v>
      </c>
      <c r="G8" s="2">
        <f t="shared" si="0"/>
        <v>0</v>
      </c>
      <c r="H8" s="2">
        <f t="shared" si="0"/>
        <v>0</v>
      </c>
      <c r="I8" s="2">
        <f t="shared" si="0"/>
        <v>0</v>
      </c>
      <c r="J8" s="2">
        <f t="shared" si="0"/>
        <v>0</v>
      </c>
      <c r="K8" s="2">
        <f t="shared" si="0"/>
        <v>0</v>
      </c>
      <c r="L8" s="2">
        <f t="shared" si="0"/>
        <v>0</v>
      </c>
      <c r="M8" s="2">
        <f t="shared" si="0"/>
        <v>0</v>
      </c>
      <c r="N8" s="34">
        <f>IF(M8="",0,(M8*$C$7)+M8)</f>
        <v>0</v>
      </c>
      <c r="O8" s="34">
        <f t="shared" si="0"/>
        <v>0</v>
      </c>
      <c r="P8" s="34">
        <f t="shared" si="0"/>
        <v>0</v>
      </c>
      <c r="Q8" s="34">
        <f t="shared" si="0"/>
        <v>0</v>
      </c>
      <c r="R8" s="34">
        <f t="shared" si="0"/>
        <v>0</v>
      </c>
    </row>
    <row r="9" spans="1:18" x14ac:dyDescent="0.25">
      <c r="A9" s="772" t="s">
        <v>75</v>
      </c>
      <c r="B9" s="845"/>
      <c r="C9" s="773"/>
      <c r="D9" s="2">
        <f>'Year 1 Operating Pro Forma'!E9</f>
        <v>0</v>
      </c>
      <c r="E9" s="34">
        <f>D9*(1+$C$7)</f>
        <v>0</v>
      </c>
      <c r="F9" s="34">
        <f>E9*(1+$C$7)</f>
        <v>0</v>
      </c>
      <c r="G9" s="34">
        <f t="shared" ref="G9:R9" si="1">F9*(1+$C$7)</f>
        <v>0</v>
      </c>
      <c r="H9" s="34">
        <f t="shared" si="1"/>
        <v>0</v>
      </c>
      <c r="I9" s="34">
        <f t="shared" si="1"/>
        <v>0</v>
      </c>
      <c r="J9" s="34">
        <f t="shared" si="1"/>
        <v>0</v>
      </c>
      <c r="K9" s="34">
        <f t="shared" si="1"/>
        <v>0</v>
      </c>
      <c r="L9" s="34">
        <f t="shared" si="1"/>
        <v>0</v>
      </c>
      <c r="M9" s="34">
        <f t="shared" si="1"/>
        <v>0</v>
      </c>
      <c r="N9" s="34">
        <f t="shared" si="1"/>
        <v>0</v>
      </c>
      <c r="O9" s="34">
        <f t="shared" si="1"/>
        <v>0</v>
      </c>
      <c r="P9" s="34">
        <f t="shared" si="1"/>
        <v>0</v>
      </c>
      <c r="Q9" s="34">
        <f t="shared" si="1"/>
        <v>0</v>
      </c>
      <c r="R9" s="34">
        <f t="shared" si="1"/>
        <v>0</v>
      </c>
    </row>
    <row r="10" spans="1:18" x14ac:dyDescent="0.25">
      <c r="A10" s="59" t="s">
        <v>189</v>
      </c>
      <c r="B10" s="121" t="s">
        <v>137</v>
      </c>
      <c r="C10" s="131">
        <f>'Year 1 Operating Pro Forma'!C10</f>
        <v>0</v>
      </c>
      <c r="D10" s="2">
        <f>'Year 1 Operating Pro Forma'!E10</f>
        <v>0</v>
      </c>
      <c r="E10" s="2">
        <f t="shared" ref="E10:R10" si="2">-SUM(E8:E9)*$C$10</f>
        <v>0</v>
      </c>
      <c r="F10" s="2">
        <f t="shared" si="2"/>
        <v>0</v>
      </c>
      <c r="G10" s="2">
        <f t="shared" si="2"/>
        <v>0</v>
      </c>
      <c r="H10" s="2">
        <f t="shared" si="2"/>
        <v>0</v>
      </c>
      <c r="I10" s="2">
        <f t="shared" si="2"/>
        <v>0</v>
      </c>
      <c r="J10" s="2">
        <f t="shared" si="2"/>
        <v>0</v>
      </c>
      <c r="K10" s="2">
        <f t="shared" si="2"/>
        <v>0</v>
      </c>
      <c r="L10" s="2">
        <f t="shared" si="2"/>
        <v>0</v>
      </c>
      <c r="M10" s="2">
        <f t="shared" si="2"/>
        <v>0</v>
      </c>
      <c r="N10" s="2">
        <f t="shared" si="2"/>
        <v>0</v>
      </c>
      <c r="O10" s="2">
        <f t="shared" si="2"/>
        <v>0</v>
      </c>
      <c r="P10" s="2">
        <f t="shared" si="2"/>
        <v>0</v>
      </c>
      <c r="Q10" s="2">
        <f t="shared" si="2"/>
        <v>0</v>
      </c>
      <c r="R10" s="2">
        <f t="shared" si="2"/>
        <v>0</v>
      </c>
    </row>
    <row r="11" spans="1:18" x14ac:dyDescent="0.25">
      <c r="A11" s="770" t="s">
        <v>400</v>
      </c>
      <c r="B11" s="856"/>
      <c r="C11" s="857"/>
      <c r="D11" s="2">
        <f>'15-Year Commercial Op Pro Forma'!G11</f>
        <v>0</v>
      </c>
      <c r="E11" s="2">
        <f>'15-Year Commercial Op Pro Forma'!H11</f>
        <v>0</v>
      </c>
      <c r="F11" s="2">
        <f>'15-Year Commercial Op Pro Forma'!I11</f>
        <v>0</v>
      </c>
      <c r="G11" s="2">
        <f>'15-Year Commercial Op Pro Forma'!J11</f>
        <v>0</v>
      </c>
      <c r="H11" s="2">
        <f>'15-Year Commercial Op Pro Forma'!K11</f>
        <v>0</v>
      </c>
      <c r="I11" s="2">
        <f>'15-Year Commercial Op Pro Forma'!L11</f>
        <v>0</v>
      </c>
      <c r="J11" s="2">
        <f>'15-Year Commercial Op Pro Forma'!M11</f>
        <v>0</v>
      </c>
      <c r="K11" s="2">
        <f>'15-Year Commercial Op Pro Forma'!N11</f>
        <v>0</v>
      </c>
      <c r="L11" s="2">
        <f>'15-Year Commercial Op Pro Forma'!O11</f>
        <v>0</v>
      </c>
      <c r="M11" s="2">
        <f>'15-Year Commercial Op Pro Forma'!P11</f>
        <v>0</v>
      </c>
      <c r="N11" s="2">
        <f>'15-Year Commercial Op Pro Forma'!Q11</f>
        <v>0</v>
      </c>
      <c r="O11" s="2">
        <f>'15-Year Commercial Op Pro Forma'!R11</f>
        <v>0</v>
      </c>
      <c r="P11" s="2">
        <f>'15-Year Commercial Op Pro Forma'!S11</f>
        <v>0</v>
      </c>
      <c r="Q11" s="2">
        <f>'15-Year Commercial Op Pro Forma'!T11</f>
        <v>0</v>
      </c>
      <c r="R11" s="2">
        <f>'15-Year Commercial Op Pro Forma'!U11</f>
        <v>0</v>
      </c>
    </row>
    <row r="12" spans="1:18" x14ac:dyDescent="0.25">
      <c r="A12" s="770" t="s">
        <v>16</v>
      </c>
      <c r="B12" s="856"/>
      <c r="C12" s="857"/>
      <c r="D12" s="2">
        <f>'Year 1 Operating Pro Forma'!E12</f>
        <v>0</v>
      </c>
      <c r="E12" s="2">
        <f>(D12*$C$7)+D12</f>
        <v>0</v>
      </c>
      <c r="F12" s="2">
        <f t="shared" ref="F12:R12" si="3">(E12*$C$7)+E12</f>
        <v>0</v>
      </c>
      <c r="G12" s="2">
        <f t="shared" si="3"/>
        <v>0</v>
      </c>
      <c r="H12" s="2">
        <f t="shared" si="3"/>
        <v>0</v>
      </c>
      <c r="I12" s="2">
        <f t="shared" si="3"/>
        <v>0</v>
      </c>
      <c r="J12" s="2">
        <f t="shared" si="3"/>
        <v>0</v>
      </c>
      <c r="K12" s="2">
        <f t="shared" si="3"/>
        <v>0</v>
      </c>
      <c r="L12" s="2">
        <f t="shared" si="3"/>
        <v>0</v>
      </c>
      <c r="M12" s="2">
        <f t="shared" si="3"/>
        <v>0</v>
      </c>
      <c r="N12" s="2">
        <f t="shared" si="3"/>
        <v>0</v>
      </c>
      <c r="O12" s="2">
        <f t="shared" si="3"/>
        <v>0</v>
      </c>
      <c r="P12" s="2">
        <f t="shared" si="3"/>
        <v>0</v>
      </c>
      <c r="Q12" s="2">
        <f t="shared" si="3"/>
        <v>0</v>
      </c>
      <c r="R12" s="2">
        <f t="shared" si="3"/>
        <v>0</v>
      </c>
    </row>
    <row r="13" spans="1:18" x14ac:dyDescent="0.25">
      <c r="A13" s="56" t="s">
        <v>135</v>
      </c>
      <c r="B13" s="772" t="str">
        <f>IF('Year 1 Operating Pro Forma'!B13:C13="","",'Year 1 Operating Pro Forma'!B13:C13)</f>
        <v/>
      </c>
      <c r="C13" s="773"/>
      <c r="D13" s="2">
        <f>'Year 1 Operating Pro Forma'!E13</f>
        <v>0</v>
      </c>
      <c r="E13" s="34">
        <f>(D13*$C$7)+D13</f>
        <v>0</v>
      </c>
      <c r="F13" s="34">
        <f t="shared" ref="F13:R13" si="4">(E13*$C$7)+E13</f>
        <v>0</v>
      </c>
      <c r="G13" s="34">
        <f t="shared" si="4"/>
        <v>0</v>
      </c>
      <c r="H13" s="34">
        <f t="shared" si="4"/>
        <v>0</v>
      </c>
      <c r="I13" s="34">
        <f t="shared" si="4"/>
        <v>0</v>
      </c>
      <c r="J13" s="34">
        <f t="shared" si="4"/>
        <v>0</v>
      </c>
      <c r="K13" s="34">
        <f t="shared" si="4"/>
        <v>0</v>
      </c>
      <c r="L13" s="34">
        <f t="shared" si="4"/>
        <v>0</v>
      </c>
      <c r="M13" s="34">
        <f>(L13*$C$7)+L13</f>
        <v>0</v>
      </c>
      <c r="N13" s="34">
        <f t="shared" si="4"/>
        <v>0</v>
      </c>
      <c r="O13" s="34">
        <f t="shared" si="4"/>
        <v>0</v>
      </c>
      <c r="P13" s="34">
        <f t="shared" si="4"/>
        <v>0</v>
      </c>
      <c r="Q13" s="34">
        <f t="shared" si="4"/>
        <v>0</v>
      </c>
      <c r="R13" s="34">
        <f t="shared" si="4"/>
        <v>0</v>
      </c>
    </row>
    <row r="14" spans="1:18" x14ac:dyDescent="0.25">
      <c r="A14" s="56" t="s">
        <v>135</v>
      </c>
      <c r="B14" s="772" t="str">
        <f>IF('Year 1 Operating Pro Forma'!B14:C14="","",'Year 1 Operating Pro Forma'!B14:C14)</f>
        <v/>
      </c>
      <c r="C14" s="773"/>
      <c r="D14" s="2">
        <f>'Year 1 Operating Pro Forma'!E14</f>
        <v>0</v>
      </c>
      <c r="E14" s="34">
        <f>(D14*$C$7)+D14</f>
        <v>0</v>
      </c>
      <c r="F14" s="34">
        <f>(E14*$C$7)+E14</f>
        <v>0</v>
      </c>
      <c r="G14" s="34">
        <f t="shared" ref="G14:R14" si="5">(F14*$C$7)+F14</f>
        <v>0</v>
      </c>
      <c r="H14" s="34">
        <f t="shared" si="5"/>
        <v>0</v>
      </c>
      <c r="I14" s="34">
        <f t="shared" si="5"/>
        <v>0</v>
      </c>
      <c r="J14" s="34">
        <f t="shared" si="5"/>
        <v>0</v>
      </c>
      <c r="K14" s="34">
        <f t="shared" si="5"/>
        <v>0</v>
      </c>
      <c r="L14" s="34">
        <f t="shared" si="5"/>
        <v>0</v>
      </c>
      <c r="M14" s="34">
        <f t="shared" si="5"/>
        <v>0</v>
      </c>
      <c r="N14" s="34">
        <f t="shared" si="5"/>
        <v>0</v>
      </c>
      <c r="O14" s="34">
        <f t="shared" si="5"/>
        <v>0</v>
      </c>
      <c r="P14" s="34">
        <f>(O14*$C$7)+O14</f>
        <v>0</v>
      </c>
      <c r="Q14" s="34">
        <f t="shared" si="5"/>
        <v>0</v>
      </c>
      <c r="R14" s="34">
        <f t="shared" si="5"/>
        <v>0</v>
      </c>
    </row>
    <row r="15" spans="1:18" x14ac:dyDescent="0.25">
      <c r="A15" s="833" t="s">
        <v>17</v>
      </c>
      <c r="B15" s="834"/>
      <c r="C15" s="860"/>
      <c r="D15" s="5">
        <f>'Year 1 Operating Pro Forma'!E15</f>
        <v>0</v>
      </c>
      <c r="E15" s="168">
        <f t="shared" ref="E15:R15" si="6">SUM(E8:E14)</f>
        <v>0</v>
      </c>
      <c r="F15" s="168">
        <f t="shared" si="6"/>
        <v>0</v>
      </c>
      <c r="G15" s="168">
        <f t="shared" si="6"/>
        <v>0</v>
      </c>
      <c r="H15" s="168">
        <f t="shared" si="6"/>
        <v>0</v>
      </c>
      <c r="I15" s="168">
        <f t="shared" si="6"/>
        <v>0</v>
      </c>
      <c r="J15" s="168">
        <f t="shared" si="6"/>
        <v>0</v>
      </c>
      <c r="K15" s="168">
        <f t="shared" si="6"/>
        <v>0</v>
      </c>
      <c r="L15" s="168">
        <f t="shared" si="6"/>
        <v>0</v>
      </c>
      <c r="M15" s="168">
        <f t="shared" si="6"/>
        <v>0</v>
      </c>
      <c r="N15" s="168">
        <f t="shared" si="6"/>
        <v>0</v>
      </c>
      <c r="O15" s="168">
        <f t="shared" si="6"/>
        <v>0</v>
      </c>
      <c r="P15" s="168">
        <f t="shared" si="6"/>
        <v>0</v>
      </c>
      <c r="Q15" s="168">
        <f t="shared" si="6"/>
        <v>0</v>
      </c>
      <c r="R15" s="168">
        <f t="shared" si="6"/>
        <v>0</v>
      </c>
    </row>
    <row r="16" spans="1:18" ht="12.75" customHeight="1" x14ac:dyDescent="0.25">
      <c r="A16" s="844"/>
      <c r="B16" s="844"/>
      <c r="C16" s="844"/>
      <c r="D16" s="844"/>
      <c r="E16" s="844"/>
      <c r="F16" s="844"/>
      <c r="G16" s="844"/>
      <c r="H16" s="844"/>
      <c r="I16" s="844"/>
      <c r="J16" s="844"/>
      <c r="K16" s="844"/>
      <c r="L16" s="844"/>
      <c r="M16" s="844"/>
      <c r="N16" s="810"/>
      <c r="O16" s="810"/>
      <c r="P16" s="810"/>
      <c r="Q16" s="810"/>
      <c r="R16" s="810"/>
    </row>
    <row r="17" spans="1:18" ht="12.75" customHeight="1" x14ac:dyDescent="0.25">
      <c r="A17" s="141" t="s">
        <v>70</v>
      </c>
      <c r="B17" s="114" t="s">
        <v>138</v>
      </c>
      <c r="C17" s="132">
        <f>'Year 1 Operating Pro Forma'!C17</f>
        <v>0</v>
      </c>
      <c r="D17" s="830"/>
      <c r="E17" s="831"/>
      <c r="F17" s="831"/>
      <c r="G17" s="831"/>
      <c r="H17" s="831"/>
      <c r="I17" s="831"/>
      <c r="J17" s="831"/>
      <c r="K17" s="831"/>
      <c r="L17" s="831"/>
      <c r="M17" s="831"/>
      <c r="N17" s="858"/>
      <c r="O17" s="858"/>
      <c r="P17" s="858"/>
      <c r="Q17" s="858"/>
      <c r="R17" s="858"/>
    </row>
    <row r="18" spans="1:18" x14ac:dyDescent="0.25">
      <c r="A18" s="56" t="s">
        <v>392</v>
      </c>
      <c r="B18" s="121" t="s">
        <v>139</v>
      </c>
      <c r="C18" s="189" t="str">
        <f>'Year 1 Operating Pro Forma'!C18</f>
        <v/>
      </c>
      <c r="D18" s="64">
        <f>'Year 1 Operating Pro Forma'!E18</f>
        <v>0</v>
      </c>
      <c r="E18" s="287">
        <f t="shared" ref="E18:E25" si="7">(D18*$C$17)+D18</f>
        <v>0</v>
      </c>
      <c r="F18" s="287">
        <f t="shared" ref="F18:R18" si="8">(E18*$C$17)+E18</f>
        <v>0</v>
      </c>
      <c r="G18" s="287">
        <f t="shared" si="8"/>
        <v>0</v>
      </c>
      <c r="H18" s="287">
        <f t="shared" si="8"/>
        <v>0</v>
      </c>
      <c r="I18" s="287">
        <f t="shared" si="8"/>
        <v>0</v>
      </c>
      <c r="J18" s="287">
        <f t="shared" si="8"/>
        <v>0</v>
      </c>
      <c r="K18" s="287">
        <f t="shared" si="8"/>
        <v>0</v>
      </c>
      <c r="L18" s="287">
        <f t="shared" si="8"/>
        <v>0</v>
      </c>
      <c r="M18" s="287">
        <f t="shared" si="8"/>
        <v>0</v>
      </c>
      <c r="N18" s="287">
        <f t="shared" si="8"/>
        <v>0</v>
      </c>
      <c r="O18" s="287">
        <f t="shared" si="8"/>
        <v>0</v>
      </c>
      <c r="P18" s="287">
        <f t="shared" si="8"/>
        <v>0</v>
      </c>
      <c r="Q18" s="287">
        <f t="shared" si="8"/>
        <v>0</v>
      </c>
      <c r="R18" s="287">
        <f t="shared" si="8"/>
        <v>0</v>
      </c>
    </row>
    <row r="19" spans="1:18" x14ac:dyDescent="0.25">
      <c r="A19" s="770" t="s">
        <v>18</v>
      </c>
      <c r="B19" s="856"/>
      <c r="C19" s="856"/>
      <c r="D19" s="2">
        <f>'Year 1 Operating Pro Forma'!E19</f>
        <v>0</v>
      </c>
      <c r="E19" s="2">
        <f t="shared" si="7"/>
        <v>0</v>
      </c>
      <c r="F19" s="2">
        <f t="shared" ref="F19:R19" si="9">(E19*$C$17)+E19</f>
        <v>0</v>
      </c>
      <c r="G19" s="2">
        <f t="shared" si="9"/>
        <v>0</v>
      </c>
      <c r="H19" s="2">
        <f t="shared" si="9"/>
        <v>0</v>
      </c>
      <c r="I19" s="2">
        <f t="shared" si="9"/>
        <v>0</v>
      </c>
      <c r="J19" s="2">
        <f t="shared" si="9"/>
        <v>0</v>
      </c>
      <c r="K19" s="2">
        <f t="shared" si="9"/>
        <v>0</v>
      </c>
      <c r="L19" s="2">
        <f t="shared" si="9"/>
        <v>0</v>
      </c>
      <c r="M19" s="2">
        <f t="shared" si="9"/>
        <v>0</v>
      </c>
      <c r="N19" s="2">
        <f t="shared" si="9"/>
        <v>0</v>
      </c>
      <c r="O19" s="2">
        <f t="shared" si="9"/>
        <v>0</v>
      </c>
      <c r="P19" s="2">
        <f t="shared" si="9"/>
        <v>0</v>
      </c>
      <c r="Q19" s="2">
        <f t="shared" si="9"/>
        <v>0</v>
      </c>
      <c r="R19" s="2">
        <f t="shared" si="9"/>
        <v>0</v>
      </c>
    </row>
    <row r="20" spans="1:18" x14ac:dyDescent="0.25">
      <c r="A20" s="770" t="s">
        <v>19</v>
      </c>
      <c r="B20" s="856"/>
      <c r="C20" s="856"/>
      <c r="D20" s="2">
        <f>'Year 1 Operating Pro Forma'!E20</f>
        <v>0</v>
      </c>
      <c r="E20" s="2">
        <f t="shared" si="7"/>
        <v>0</v>
      </c>
      <c r="F20" s="2">
        <f t="shared" ref="F20:R20" si="10">(E20*$C$17)+E20</f>
        <v>0</v>
      </c>
      <c r="G20" s="2">
        <f t="shared" si="10"/>
        <v>0</v>
      </c>
      <c r="H20" s="2">
        <f t="shared" si="10"/>
        <v>0</v>
      </c>
      <c r="I20" s="2">
        <f t="shared" si="10"/>
        <v>0</v>
      </c>
      <c r="J20" s="2">
        <f t="shared" si="10"/>
        <v>0</v>
      </c>
      <c r="K20" s="2">
        <f t="shared" si="10"/>
        <v>0</v>
      </c>
      <c r="L20" s="2">
        <f t="shared" si="10"/>
        <v>0</v>
      </c>
      <c r="M20" s="2">
        <f t="shared" si="10"/>
        <v>0</v>
      </c>
      <c r="N20" s="2">
        <f t="shared" si="10"/>
        <v>0</v>
      </c>
      <c r="O20" s="2">
        <f t="shared" si="10"/>
        <v>0</v>
      </c>
      <c r="P20" s="2">
        <f t="shared" si="10"/>
        <v>0</v>
      </c>
      <c r="Q20" s="2">
        <f t="shared" si="10"/>
        <v>0</v>
      </c>
      <c r="R20" s="2">
        <f t="shared" si="10"/>
        <v>0</v>
      </c>
    </row>
    <row r="21" spans="1:18" x14ac:dyDescent="0.25">
      <c r="A21" s="770" t="s">
        <v>20</v>
      </c>
      <c r="B21" s="856"/>
      <c r="C21" s="856"/>
      <c r="D21" s="2">
        <f>'Year 1 Operating Pro Forma'!E21</f>
        <v>0</v>
      </c>
      <c r="E21" s="2">
        <f t="shared" si="7"/>
        <v>0</v>
      </c>
      <c r="F21" s="2">
        <f t="shared" ref="F21:R21" si="11">(E21*$C$17)+E21</f>
        <v>0</v>
      </c>
      <c r="G21" s="2">
        <f t="shared" si="11"/>
        <v>0</v>
      </c>
      <c r="H21" s="2">
        <f t="shared" si="11"/>
        <v>0</v>
      </c>
      <c r="I21" s="2">
        <f t="shared" si="11"/>
        <v>0</v>
      </c>
      <c r="J21" s="2">
        <f t="shared" si="11"/>
        <v>0</v>
      </c>
      <c r="K21" s="2">
        <f t="shared" si="11"/>
        <v>0</v>
      </c>
      <c r="L21" s="2">
        <f t="shared" si="11"/>
        <v>0</v>
      </c>
      <c r="M21" s="2">
        <f t="shared" si="11"/>
        <v>0</v>
      </c>
      <c r="N21" s="2">
        <f t="shared" si="11"/>
        <v>0</v>
      </c>
      <c r="O21" s="2">
        <f t="shared" si="11"/>
        <v>0</v>
      </c>
      <c r="P21" s="2">
        <f t="shared" si="11"/>
        <v>0</v>
      </c>
      <c r="Q21" s="2">
        <f t="shared" si="11"/>
        <v>0</v>
      </c>
      <c r="R21" s="2">
        <f t="shared" si="11"/>
        <v>0</v>
      </c>
    </row>
    <row r="22" spans="1:18" x14ac:dyDescent="0.25">
      <c r="A22" s="770" t="s">
        <v>21</v>
      </c>
      <c r="B22" s="856"/>
      <c r="C22" s="856"/>
      <c r="D22" s="2">
        <f>'Year 1 Operating Pro Forma'!E22</f>
        <v>0</v>
      </c>
      <c r="E22" s="2">
        <f t="shared" si="7"/>
        <v>0</v>
      </c>
      <c r="F22" s="2">
        <f t="shared" ref="F22:R22" si="12">(E22*$C$17)+E22</f>
        <v>0</v>
      </c>
      <c r="G22" s="2">
        <f t="shared" si="12"/>
        <v>0</v>
      </c>
      <c r="H22" s="2">
        <f t="shared" si="12"/>
        <v>0</v>
      </c>
      <c r="I22" s="2">
        <f t="shared" si="12"/>
        <v>0</v>
      </c>
      <c r="J22" s="2">
        <f t="shared" si="12"/>
        <v>0</v>
      </c>
      <c r="K22" s="2">
        <f t="shared" si="12"/>
        <v>0</v>
      </c>
      <c r="L22" s="2">
        <f t="shared" si="12"/>
        <v>0</v>
      </c>
      <c r="M22" s="2">
        <f t="shared" si="12"/>
        <v>0</v>
      </c>
      <c r="N22" s="2">
        <f t="shared" si="12"/>
        <v>0</v>
      </c>
      <c r="O22" s="2">
        <f t="shared" si="12"/>
        <v>0</v>
      </c>
      <c r="P22" s="2">
        <f t="shared" si="12"/>
        <v>0</v>
      </c>
      <c r="Q22" s="2">
        <f t="shared" si="12"/>
        <v>0</v>
      </c>
      <c r="R22" s="2">
        <f t="shared" si="12"/>
        <v>0</v>
      </c>
    </row>
    <row r="23" spans="1:18" x14ac:dyDescent="0.25">
      <c r="A23" s="770" t="s">
        <v>22</v>
      </c>
      <c r="B23" s="856"/>
      <c r="C23" s="856"/>
      <c r="D23" s="2">
        <f>'Year 1 Operating Pro Forma'!E23</f>
        <v>0</v>
      </c>
      <c r="E23" s="2">
        <f t="shared" si="7"/>
        <v>0</v>
      </c>
      <c r="F23" s="2">
        <f t="shared" ref="F23:R23" si="13">(E23*$C$17)+E23</f>
        <v>0</v>
      </c>
      <c r="G23" s="2">
        <f t="shared" si="13"/>
        <v>0</v>
      </c>
      <c r="H23" s="2">
        <f t="shared" si="13"/>
        <v>0</v>
      </c>
      <c r="I23" s="2">
        <f t="shared" si="13"/>
        <v>0</v>
      </c>
      <c r="J23" s="2">
        <f t="shared" si="13"/>
        <v>0</v>
      </c>
      <c r="K23" s="2">
        <f t="shared" si="13"/>
        <v>0</v>
      </c>
      <c r="L23" s="2">
        <f t="shared" si="13"/>
        <v>0</v>
      </c>
      <c r="M23" s="2">
        <f t="shared" si="13"/>
        <v>0</v>
      </c>
      <c r="N23" s="2">
        <f t="shared" si="13"/>
        <v>0</v>
      </c>
      <c r="O23" s="2">
        <f t="shared" si="13"/>
        <v>0</v>
      </c>
      <c r="P23" s="2">
        <f t="shared" si="13"/>
        <v>0</v>
      </c>
      <c r="Q23" s="2">
        <f t="shared" si="13"/>
        <v>0</v>
      </c>
      <c r="R23" s="2">
        <f t="shared" si="13"/>
        <v>0</v>
      </c>
    </row>
    <row r="24" spans="1:18" x14ac:dyDescent="0.25">
      <c r="A24" s="770" t="s">
        <v>23</v>
      </c>
      <c r="B24" s="856"/>
      <c r="C24" s="856"/>
      <c r="D24" s="2">
        <f>'Year 1 Operating Pro Forma'!E24</f>
        <v>0</v>
      </c>
      <c r="E24" s="2">
        <f t="shared" si="7"/>
        <v>0</v>
      </c>
      <c r="F24" s="2">
        <f t="shared" ref="F24:R24" si="14">(E24*$C$17)+E24</f>
        <v>0</v>
      </c>
      <c r="G24" s="2">
        <f t="shared" si="14"/>
        <v>0</v>
      </c>
      <c r="H24" s="2">
        <f t="shared" si="14"/>
        <v>0</v>
      </c>
      <c r="I24" s="2">
        <f t="shared" si="14"/>
        <v>0</v>
      </c>
      <c r="J24" s="2">
        <f t="shared" si="14"/>
        <v>0</v>
      </c>
      <c r="K24" s="2">
        <f t="shared" si="14"/>
        <v>0</v>
      </c>
      <c r="L24" s="2">
        <f t="shared" si="14"/>
        <v>0</v>
      </c>
      <c r="M24" s="2">
        <f t="shared" si="14"/>
        <v>0</v>
      </c>
      <c r="N24" s="2">
        <f t="shared" si="14"/>
        <v>0</v>
      </c>
      <c r="O24" s="2">
        <f t="shared" si="14"/>
        <v>0</v>
      </c>
      <c r="P24" s="2">
        <f t="shared" si="14"/>
        <v>0</v>
      </c>
      <c r="Q24" s="2">
        <f t="shared" si="14"/>
        <v>0</v>
      </c>
      <c r="R24" s="2">
        <f t="shared" si="14"/>
        <v>0</v>
      </c>
    </row>
    <row r="25" spans="1:18" x14ac:dyDescent="0.25">
      <c r="A25" s="770" t="s">
        <v>24</v>
      </c>
      <c r="B25" s="856"/>
      <c r="C25" s="856"/>
      <c r="D25" s="2">
        <f>'Year 1 Operating Pro Forma'!E25</f>
        <v>0</v>
      </c>
      <c r="E25" s="2">
        <f t="shared" si="7"/>
        <v>0</v>
      </c>
      <c r="F25" s="2">
        <f t="shared" ref="F25:R25" si="15">(E25*$C$17)+E25</f>
        <v>0</v>
      </c>
      <c r="G25" s="2">
        <f t="shared" si="15"/>
        <v>0</v>
      </c>
      <c r="H25" s="2">
        <f t="shared" si="15"/>
        <v>0</v>
      </c>
      <c r="I25" s="2">
        <f t="shared" si="15"/>
        <v>0</v>
      </c>
      <c r="J25" s="2">
        <f t="shared" si="15"/>
        <v>0</v>
      </c>
      <c r="K25" s="2">
        <f t="shared" si="15"/>
        <v>0</v>
      </c>
      <c r="L25" s="2">
        <f t="shared" si="15"/>
        <v>0</v>
      </c>
      <c r="M25" s="2">
        <f t="shared" si="15"/>
        <v>0</v>
      </c>
      <c r="N25" s="2">
        <f t="shared" si="15"/>
        <v>0</v>
      </c>
      <c r="O25" s="2">
        <f t="shared" si="15"/>
        <v>0</v>
      </c>
      <c r="P25" s="2">
        <f t="shared" si="15"/>
        <v>0</v>
      </c>
      <c r="Q25" s="2">
        <f t="shared" si="15"/>
        <v>0</v>
      </c>
      <c r="R25" s="2">
        <f t="shared" si="15"/>
        <v>0</v>
      </c>
    </row>
    <row r="26" spans="1:18" ht="12.65" customHeight="1" x14ac:dyDescent="0.25">
      <c r="A26" s="770" t="s">
        <v>25</v>
      </c>
      <c r="B26" s="856"/>
      <c r="C26" s="856"/>
      <c r="D26" s="2">
        <f>'Year 1 Operating Pro Forma'!E26</f>
        <v>0</v>
      </c>
      <c r="E26" s="2">
        <f t="shared" ref="E26:R26" si="16">(D26*$C$17)+D26</f>
        <v>0</v>
      </c>
      <c r="F26" s="2">
        <f t="shared" si="16"/>
        <v>0</v>
      </c>
      <c r="G26" s="2">
        <f t="shared" si="16"/>
        <v>0</v>
      </c>
      <c r="H26" s="2">
        <f t="shared" si="16"/>
        <v>0</v>
      </c>
      <c r="I26" s="2">
        <f t="shared" si="16"/>
        <v>0</v>
      </c>
      <c r="J26" s="2">
        <f t="shared" si="16"/>
        <v>0</v>
      </c>
      <c r="K26" s="2">
        <f t="shared" si="16"/>
        <v>0</v>
      </c>
      <c r="L26" s="2">
        <f t="shared" si="16"/>
        <v>0</v>
      </c>
      <c r="M26" s="2">
        <f t="shared" si="16"/>
        <v>0</v>
      </c>
      <c r="N26" s="2">
        <f t="shared" si="16"/>
        <v>0</v>
      </c>
      <c r="O26" s="2">
        <f t="shared" si="16"/>
        <v>0</v>
      </c>
      <c r="P26" s="2">
        <f t="shared" si="16"/>
        <v>0</v>
      </c>
      <c r="Q26" s="2">
        <f t="shared" si="16"/>
        <v>0</v>
      </c>
      <c r="R26" s="2">
        <f t="shared" si="16"/>
        <v>0</v>
      </c>
    </row>
    <row r="27" spans="1:18" x14ac:dyDescent="0.25">
      <c r="A27" s="770" t="s">
        <v>35</v>
      </c>
      <c r="B27" s="856"/>
      <c r="C27" s="856"/>
      <c r="D27" s="2">
        <f>'Year 1 Operating Pro Forma'!E27</f>
        <v>0</v>
      </c>
      <c r="E27" s="2">
        <f t="shared" ref="E27:R27" si="17">(D27*$C$17)+D27</f>
        <v>0</v>
      </c>
      <c r="F27" s="2">
        <f t="shared" si="17"/>
        <v>0</v>
      </c>
      <c r="G27" s="2">
        <f t="shared" si="17"/>
        <v>0</v>
      </c>
      <c r="H27" s="2">
        <f t="shared" si="17"/>
        <v>0</v>
      </c>
      <c r="I27" s="2">
        <f t="shared" si="17"/>
        <v>0</v>
      </c>
      <c r="J27" s="2">
        <f t="shared" si="17"/>
        <v>0</v>
      </c>
      <c r="K27" s="2">
        <f t="shared" si="17"/>
        <v>0</v>
      </c>
      <c r="L27" s="2">
        <f t="shared" si="17"/>
        <v>0</v>
      </c>
      <c r="M27" s="2">
        <f t="shared" si="17"/>
        <v>0</v>
      </c>
      <c r="N27" s="2">
        <f t="shared" si="17"/>
        <v>0</v>
      </c>
      <c r="O27" s="2">
        <f t="shared" si="17"/>
        <v>0</v>
      </c>
      <c r="P27" s="2">
        <f t="shared" si="17"/>
        <v>0</v>
      </c>
      <c r="Q27" s="2">
        <f t="shared" si="17"/>
        <v>0</v>
      </c>
      <c r="R27" s="2">
        <f t="shared" si="17"/>
        <v>0</v>
      </c>
    </row>
    <row r="28" spans="1:18" x14ac:dyDescent="0.25">
      <c r="A28" s="59" t="s">
        <v>26</v>
      </c>
      <c r="B28" s="121" t="s">
        <v>140</v>
      </c>
      <c r="C28" s="186" t="str">
        <f>'Year 1 Operating Pro Forma'!C28</f>
        <v/>
      </c>
      <c r="D28" s="2">
        <f>'Year 1 Operating Pro Forma'!E28</f>
        <v>0</v>
      </c>
      <c r="E28" s="9">
        <f>(D28*$C$17)+D28</f>
        <v>0</v>
      </c>
      <c r="F28" s="9">
        <f t="shared" ref="F28:R28" si="18">(E28*$C$17)+E28</f>
        <v>0</v>
      </c>
      <c r="G28" s="9">
        <f t="shared" si="18"/>
        <v>0</v>
      </c>
      <c r="H28" s="9">
        <f t="shared" si="18"/>
        <v>0</v>
      </c>
      <c r="I28" s="9">
        <f t="shared" si="18"/>
        <v>0</v>
      </c>
      <c r="J28" s="9">
        <f t="shared" si="18"/>
        <v>0</v>
      </c>
      <c r="K28" s="9">
        <f t="shared" si="18"/>
        <v>0</v>
      </c>
      <c r="L28" s="9">
        <f t="shared" si="18"/>
        <v>0</v>
      </c>
      <c r="M28" s="9">
        <f t="shared" si="18"/>
        <v>0</v>
      </c>
      <c r="N28" s="9">
        <f t="shared" si="18"/>
        <v>0</v>
      </c>
      <c r="O28" s="9">
        <f t="shared" si="18"/>
        <v>0</v>
      </c>
      <c r="P28" s="9">
        <f t="shared" si="18"/>
        <v>0</v>
      </c>
      <c r="Q28" s="9">
        <f t="shared" si="18"/>
        <v>0</v>
      </c>
      <c r="R28" s="9">
        <f t="shared" si="18"/>
        <v>0</v>
      </c>
    </row>
    <row r="29" spans="1:18" x14ac:dyDescent="0.25">
      <c r="A29" s="59" t="s">
        <v>27</v>
      </c>
      <c r="B29" s="121" t="s">
        <v>140</v>
      </c>
      <c r="C29" s="187" t="str">
        <f>'Year 1 Operating Pro Forma'!C29</f>
        <v/>
      </c>
      <c r="D29" s="2">
        <f>'Year 1 Operating Pro Forma'!E29</f>
        <v>0</v>
      </c>
      <c r="E29" s="9">
        <f>$D29</f>
        <v>0</v>
      </c>
      <c r="F29" s="9">
        <f t="shared" ref="F29:R29" si="19">$D29</f>
        <v>0</v>
      </c>
      <c r="G29" s="9">
        <f t="shared" si="19"/>
        <v>0</v>
      </c>
      <c r="H29" s="9">
        <f t="shared" si="19"/>
        <v>0</v>
      </c>
      <c r="I29" s="9">
        <f t="shared" si="19"/>
        <v>0</v>
      </c>
      <c r="J29" s="9">
        <f t="shared" si="19"/>
        <v>0</v>
      </c>
      <c r="K29" s="9">
        <f t="shared" si="19"/>
        <v>0</v>
      </c>
      <c r="L29" s="9">
        <f t="shared" si="19"/>
        <v>0</v>
      </c>
      <c r="M29" s="9">
        <f t="shared" si="19"/>
        <v>0</v>
      </c>
      <c r="N29" s="9">
        <f t="shared" si="19"/>
        <v>0</v>
      </c>
      <c r="O29" s="9">
        <f t="shared" si="19"/>
        <v>0</v>
      </c>
      <c r="P29" s="9">
        <f t="shared" si="19"/>
        <v>0</v>
      </c>
      <c r="Q29" s="9">
        <f t="shared" si="19"/>
        <v>0</v>
      </c>
      <c r="R29" s="9">
        <f t="shared" si="19"/>
        <v>0</v>
      </c>
    </row>
    <row r="30" spans="1:18" x14ac:dyDescent="0.25">
      <c r="A30" s="770" t="s">
        <v>395</v>
      </c>
      <c r="B30" s="856"/>
      <c r="C30" s="856"/>
      <c r="D30" s="2">
        <f>'Year 1 Operating Pro Forma'!E30</f>
        <v>0</v>
      </c>
      <c r="E30" s="287">
        <f t="shared" ref="E30:R30" si="20">(D30*$C$17)+D30</f>
        <v>0</v>
      </c>
      <c r="F30" s="287">
        <f t="shared" si="20"/>
        <v>0</v>
      </c>
      <c r="G30" s="287">
        <f t="shared" si="20"/>
        <v>0</v>
      </c>
      <c r="H30" s="287">
        <f t="shared" si="20"/>
        <v>0</v>
      </c>
      <c r="I30" s="287">
        <f t="shared" si="20"/>
        <v>0</v>
      </c>
      <c r="J30" s="287">
        <f t="shared" si="20"/>
        <v>0</v>
      </c>
      <c r="K30" s="287">
        <f t="shared" si="20"/>
        <v>0</v>
      </c>
      <c r="L30" s="287">
        <f t="shared" si="20"/>
        <v>0</v>
      </c>
      <c r="M30" s="287">
        <f t="shared" si="20"/>
        <v>0</v>
      </c>
      <c r="N30" s="287">
        <f t="shared" si="20"/>
        <v>0</v>
      </c>
      <c r="O30" s="287">
        <f t="shared" si="20"/>
        <v>0</v>
      </c>
      <c r="P30" s="287">
        <f t="shared" si="20"/>
        <v>0</v>
      </c>
      <c r="Q30" s="287">
        <f t="shared" si="20"/>
        <v>0</v>
      </c>
      <c r="R30" s="287">
        <f t="shared" si="20"/>
        <v>0</v>
      </c>
    </row>
    <row r="31" spans="1:18" x14ac:dyDescent="0.25">
      <c r="A31" s="770" t="s">
        <v>28</v>
      </c>
      <c r="B31" s="856"/>
      <c r="C31" s="856"/>
      <c r="D31" s="2">
        <f>'Year 1 Operating Pro Forma'!E31</f>
        <v>0</v>
      </c>
      <c r="E31" s="2">
        <f t="shared" ref="E31:R31" si="21">(D31*$C$17)+D31</f>
        <v>0</v>
      </c>
      <c r="F31" s="2">
        <f t="shared" si="21"/>
        <v>0</v>
      </c>
      <c r="G31" s="2">
        <f t="shared" si="21"/>
        <v>0</v>
      </c>
      <c r="H31" s="2">
        <f t="shared" si="21"/>
        <v>0</v>
      </c>
      <c r="I31" s="2">
        <f t="shared" si="21"/>
        <v>0</v>
      </c>
      <c r="J31" s="2">
        <f t="shared" si="21"/>
        <v>0</v>
      </c>
      <c r="K31" s="2">
        <f t="shared" si="21"/>
        <v>0</v>
      </c>
      <c r="L31" s="2">
        <f t="shared" si="21"/>
        <v>0</v>
      </c>
      <c r="M31" s="2">
        <f t="shared" si="21"/>
        <v>0</v>
      </c>
      <c r="N31" s="2">
        <f t="shared" si="21"/>
        <v>0</v>
      </c>
      <c r="O31" s="2">
        <f t="shared" si="21"/>
        <v>0</v>
      </c>
      <c r="P31" s="2">
        <f t="shared" si="21"/>
        <v>0</v>
      </c>
      <c r="Q31" s="2">
        <f t="shared" si="21"/>
        <v>0</v>
      </c>
      <c r="R31" s="2">
        <f t="shared" si="21"/>
        <v>0</v>
      </c>
    </row>
    <row r="32" spans="1:18" x14ac:dyDescent="0.25">
      <c r="A32" s="840" t="s">
        <v>596</v>
      </c>
      <c r="B32" s="841"/>
      <c r="C32" s="842"/>
      <c r="D32" s="2">
        <f>'Year 1 Operating Pro Forma'!E32</f>
        <v>0</v>
      </c>
      <c r="E32" s="463">
        <f>D32</f>
        <v>0</v>
      </c>
      <c r="F32" s="463">
        <f t="shared" ref="F32:R32" si="22">E32</f>
        <v>0</v>
      </c>
      <c r="G32" s="463">
        <f t="shared" si="22"/>
        <v>0</v>
      </c>
      <c r="H32" s="463">
        <f t="shared" si="22"/>
        <v>0</v>
      </c>
      <c r="I32" s="463">
        <f t="shared" si="22"/>
        <v>0</v>
      </c>
      <c r="J32" s="463">
        <f t="shared" si="22"/>
        <v>0</v>
      </c>
      <c r="K32" s="463">
        <f t="shared" si="22"/>
        <v>0</v>
      </c>
      <c r="L32" s="463">
        <f t="shared" si="22"/>
        <v>0</v>
      </c>
      <c r="M32" s="463">
        <f t="shared" si="22"/>
        <v>0</v>
      </c>
      <c r="N32" s="463">
        <f t="shared" si="22"/>
        <v>0</v>
      </c>
      <c r="O32" s="463">
        <f t="shared" si="22"/>
        <v>0</v>
      </c>
      <c r="P32" s="463">
        <f t="shared" si="22"/>
        <v>0</v>
      </c>
      <c r="Q32" s="463">
        <f t="shared" si="22"/>
        <v>0</v>
      </c>
      <c r="R32" s="463">
        <f t="shared" si="22"/>
        <v>0</v>
      </c>
    </row>
    <row r="33" spans="1:18" x14ac:dyDescent="0.25">
      <c r="A33" s="354" t="s">
        <v>401</v>
      </c>
      <c r="B33" s="355"/>
      <c r="C33" s="356"/>
      <c r="D33" s="2">
        <f>IF('15-Year Commercial Op Pro Forma'!$U$4="Yes",0,'15-Year Commercial Op Pro Forma'!G31)</f>
        <v>0</v>
      </c>
      <c r="E33" s="2">
        <f>IF('15-Year Commercial Op Pro Forma'!$U$4="Yes",0,'15-Year Commercial Op Pro Forma'!H31)</f>
        <v>0</v>
      </c>
      <c r="F33" s="2">
        <f>IF('15-Year Commercial Op Pro Forma'!$U$4="Yes",0,'15-Year Commercial Op Pro Forma'!I31)</f>
        <v>0</v>
      </c>
      <c r="G33" s="2">
        <f>IF('15-Year Commercial Op Pro Forma'!$U$4="Yes",0,'15-Year Commercial Op Pro Forma'!J31)</f>
        <v>0</v>
      </c>
      <c r="H33" s="2">
        <f>IF('15-Year Commercial Op Pro Forma'!$U$4="Yes",0,'15-Year Commercial Op Pro Forma'!K31)</f>
        <v>0</v>
      </c>
      <c r="I33" s="2">
        <f>IF('15-Year Commercial Op Pro Forma'!$U$4="Yes",0,'15-Year Commercial Op Pro Forma'!L31)</f>
        <v>0</v>
      </c>
      <c r="J33" s="2">
        <f>IF('15-Year Commercial Op Pro Forma'!$U$4="Yes",0,'15-Year Commercial Op Pro Forma'!M31)</f>
        <v>0</v>
      </c>
      <c r="K33" s="2">
        <f>IF('15-Year Commercial Op Pro Forma'!$U$4="Yes",0,'15-Year Commercial Op Pro Forma'!N31)</f>
        <v>0</v>
      </c>
      <c r="L33" s="2">
        <f>IF('15-Year Commercial Op Pro Forma'!$U$4="Yes",0,'15-Year Commercial Op Pro Forma'!O31)</f>
        <v>0</v>
      </c>
      <c r="M33" s="2">
        <f>IF('15-Year Commercial Op Pro Forma'!$U$4="Yes",0,'15-Year Commercial Op Pro Forma'!P31)</f>
        <v>0</v>
      </c>
      <c r="N33" s="2">
        <f>IF('15-Year Commercial Op Pro Forma'!$U$4="Yes",0,'15-Year Commercial Op Pro Forma'!Q31)</f>
        <v>0</v>
      </c>
      <c r="O33" s="2">
        <f>IF('15-Year Commercial Op Pro Forma'!$U$4="Yes",0,'15-Year Commercial Op Pro Forma'!R31)</f>
        <v>0</v>
      </c>
      <c r="P33" s="2">
        <f>IF('15-Year Commercial Op Pro Forma'!$U$4="Yes",0,'15-Year Commercial Op Pro Forma'!S31)</f>
        <v>0</v>
      </c>
      <c r="Q33" s="2">
        <f>IF('15-Year Commercial Op Pro Forma'!$U$4="Yes",0,'15-Year Commercial Op Pro Forma'!T31)</f>
        <v>0</v>
      </c>
      <c r="R33" s="2">
        <f>IF('15-Year Commercial Op Pro Forma'!$U$4="Yes",0,'15-Year Commercial Op Pro Forma'!U31)</f>
        <v>0</v>
      </c>
    </row>
    <row r="34" spans="1:18" x14ac:dyDescent="0.25">
      <c r="A34" s="56" t="s">
        <v>135</v>
      </c>
      <c r="B34" s="772" t="str">
        <f>IF('Year 1 Operating Pro Forma'!B34="","",'Year 1 Operating Pro Forma'!B34)</f>
        <v/>
      </c>
      <c r="C34" s="773"/>
      <c r="D34" s="2">
        <f>'Year 1 Operating Pro Forma'!E34</f>
        <v>0</v>
      </c>
      <c r="E34" s="34">
        <f>(D34*$C$17)+D34</f>
        <v>0</v>
      </c>
      <c r="F34" s="34">
        <f t="shared" ref="F34:R34" si="23">(E34*$C$17)+E34</f>
        <v>0</v>
      </c>
      <c r="G34" s="34">
        <f t="shared" si="23"/>
        <v>0</v>
      </c>
      <c r="H34" s="34">
        <f t="shared" si="23"/>
        <v>0</v>
      </c>
      <c r="I34" s="34">
        <f t="shared" si="23"/>
        <v>0</v>
      </c>
      <c r="J34" s="34">
        <f t="shared" si="23"/>
        <v>0</v>
      </c>
      <c r="K34" s="34">
        <f t="shared" si="23"/>
        <v>0</v>
      </c>
      <c r="L34" s="34">
        <f t="shared" si="23"/>
        <v>0</v>
      </c>
      <c r="M34" s="34">
        <f t="shared" si="23"/>
        <v>0</v>
      </c>
      <c r="N34" s="34">
        <f t="shared" si="23"/>
        <v>0</v>
      </c>
      <c r="O34" s="34">
        <f t="shared" si="23"/>
        <v>0</v>
      </c>
      <c r="P34" s="34">
        <f t="shared" si="23"/>
        <v>0</v>
      </c>
      <c r="Q34" s="34">
        <f t="shared" si="23"/>
        <v>0</v>
      </c>
      <c r="R34" s="34">
        <f t="shared" si="23"/>
        <v>0</v>
      </c>
    </row>
    <row r="35" spans="1:18" x14ac:dyDescent="0.25">
      <c r="A35" s="56" t="s">
        <v>135</v>
      </c>
      <c r="B35" s="772" t="str">
        <f>IF('Year 1 Operating Pro Forma'!B35="","",'Year 1 Operating Pro Forma'!B35)</f>
        <v/>
      </c>
      <c r="C35" s="773"/>
      <c r="D35" s="2">
        <f>'Year 1 Operating Pro Forma'!E35</f>
        <v>0</v>
      </c>
      <c r="E35" s="34">
        <f t="shared" ref="E35:R35" si="24">(D35*$C$17)+D35</f>
        <v>0</v>
      </c>
      <c r="F35" s="34">
        <f t="shared" si="24"/>
        <v>0</v>
      </c>
      <c r="G35" s="34">
        <f t="shared" si="24"/>
        <v>0</v>
      </c>
      <c r="H35" s="34">
        <f t="shared" si="24"/>
        <v>0</v>
      </c>
      <c r="I35" s="34">
        <f t="shared" si="24"/>
        <v>0</v>
      </c>
      <c r="J35" s="34">
        <f t="shared" si="24"/>
        <v>0</v>
      </c>
      <c r="K35" s="34">
        <f t="shared" si="24"/>
        <v>0</v>
      </c>
      <c r="L35" s="34">
        <f t="shared" si="24"/>
        <v>0</v>
      </c>
      <c r="M35" s="34">
        <f t="shared" si="24"/>
        <v>0</v>
      </c>
      <c r="N35" s="34">
        <f t="shared" si="24"/>
        <v>0</v>
      </c>
      <c r="O35" s="34">
        <f t="shared" si="24"/>
        <v>0</v>
      </c>
      <c r="P35" s="34">
        <f t="shared" si="24"/>
        <v>0</v>
      </c>
      <c r="Q35" s="34">
        <f t="shared" si="24"/>
        <v>0</v>
      </c>
      <c r="R35" s="34">
        <f t="shared" si="24"/>
        <v>0</v>
      </c>
    </row>
    <row r="36" spans="1:18" x14ac:dyDescent="0.25">
      <c r="A36" s="56" t="s">
        <v>135</v>
      </c>
      <c r="B36" s="772" t="str">
        <f>IF('Year 1 Operating Pro Forma'!B36="","",'Year 1 Operating Pro Forma'!B36)</f>
        <v/>
      </c>
      <c r="C36" s="773"/>
      <c r="D36" s="2">
        <f>'Year 1 Operating Pro Forma'!E36</f>
        <v>0</v>
      </c>
      <c r="E36" s="34">
        <f t="shared" ref="E36:R37" si="25">(D36*$C$17)+D36</f>
        <v>0</v>
      </c>
      <c r="F36" s="34">
        <f t="shared" si="25"/>
        <v>0</v>
      </c>
      <c r="G36" s="34">
        <f t="shared" si="25"/>
        <v>0</v>
      </c>
      <c r="H36" s="34">
        <f t="shared" si="25"/>
        <v>0</v>
      </c>
      <c r="I36" s="34">
        <f t="shared" si="25"/>
        <v>0</v>
      </c>
      <c r="J36" s="34">
        <f t="shared" si="25"/>
        <v>0</v>
      </c>
      <c r="K36" s="34">
        <f t="shared" si="25"/>
        <v>0</v>
      </c>
      <c r="L36" s="34">
        <f t="shared" si="25"/>
        <v>0</v>
      </c>
      <c r="M36" s="34">
        <f t="shared" si="25"/>
        <v>0</v>
      </c>
      <c r="N36" s="34">
        <f t="shared" si="25"/>
        <v>0</v>
      </c>
      <c r="O36" s="34">
        <f t="shared" si="25"/>
        <v>0</v>
      </c>
      <c r="P36" s="34">
        <f t="shared" si="25"/>
        <v>0</v>
      </c>
      <c r="Q36" s="34">
        <f t="shared" si="25"/>
        <v>0</v>
      </c>
      <c r="R36" s="34">
        <f t="shared" si="25"/>
        <v>0</v>
      </c>
    </row>
    <row r="37" spans="1:18" x14ac:dyDescent="0.25">
      <c r="A37" s="840" t="s">
        <v>558</v>
      </c>
      <c r="B37" s="841"/>
      <c r="C37" s="842"/>
      <c r="D37" s="2">
        <f>'Year 1 Operating Pro Forma'!E37</f>
        <v>0</v>
      </c>
      <c r="E37" s="34">
        <f>(D37*$C$17)+D37</f>
        <v>0</v>
      </c>
      <c r="F37" s="34">
        <f t="shared" si="25"/>
        <v>0</v>
      </c>
      <c r="G37" s="34">
        <f t="shared" si="25"/>
        <v>0</v>
      </c>
      <c r="H37" s="34">
        <f>(G37*$C$17)+G37</f>
        <v>0</v>
      </c>
      <c r="I37" s="34">
        <f t="shared" si="25"/>
        <v>0</v>
      </c>
      <c r="J37" s="34">
        <f t="shared" si="25"/>
        <v>0</v>
      </c>
      <c r="K37" s="34">
        <f t="shared" si="25"/>
        <v>0</v>
      </c>
      <c r="L37" s="34">
        <f t="shared" si="25"/>
        <v>0</v>
      </c>
      <c r="M37" s="34">
        <f t="shared" si="25"/>
        <v>0</v>
      </c>
      <c r="N37" s="34">
        <f t="shared" si="25"/>
        <v>0</v>
      </c>
      <c r="O37" s="34">
        <f t="shared" si="25"/>
        <v>0</v>
      </c>
      <c r="P37" s="34">
        <f t="shared" si="25"/>
        <v>0</v>
      </c>
      <c r="Q37" s="34">
        <f t="shared" si="25"/>
        <v>0</v>
      </c>
      <c r="R37" s="34">
        <f t="shared" si="25"/>
        <v>0</v>
      </c>
    </row>
    <row r="38" spans="1:18" x14ac:dyDescent="0.25">
      <c r="A38" s="60" t="s">
        <v>651</v>
      </c>
      <c r="B38" s="129" t="s">
        <v>141</v>
      </c>
      <c r="C38" s="188" t="str">
        <f>'Year 1 Operating Pro Forma'!C38</f>
        <v/>
      </c>
      <c r="D38" s="32">
        <f>'Year 1 Operating Pro Forma'!E38</f>
        <v>0</v>
      </c>
      <c r="E38" s="3">
        <f>SUM(E18:E36)</f>
        <v>0</v>
      </c>
      <c r="F38" s="3">
        <f t="shared" ref="F38:R38" si="26">SUM(F18:F36)</f>
        <v>0</v>
      </c>
      <c r="G38" s="3">
        <f t="shared" si="26"/>
        <v>0</v>
      </c>
      <c r="H38" s="3">
        <f t="shared" si="26"/>
        <v>0</v>
      </c>
      <c r="I38" s="3">
        <f t="shared" si="26"/>
        <v>0</v>
      </c>
      <c r="J38" s="3">
        <f t="shared" si="26"/>
        <v>0</v>
      </c>
      <c r="K38" s="3">
        <f t="shared" si="26"/>
        <v>0</v>
      </c>
      <c r="L38" s="3">
        <f t="shared" si="26"/>
        <v>0</v>
      </c>
      <c r="M38" s="3">
        <f t="shared" si="26"/>
        <v>0</v>
      </c>
      <c r="N38" s="3">
        <f t="shared" si="26"/>
        <v>0</v>
      </c>
      <c r="O38" s="3">
        <f t="shared" si="26"/>
        <v>0</v>
      </c>
      <c r="P38" s="3">
        <f t="shared" si="26"/>
        <v>0</v>
      </c>
      <c r="Q38" s="3">
        <f t="shared" si="26"/>
        <v>0</v>
      </c>
      <c r="R38" s="3">
        <f t="shared" si="26"/>
        <v>0</v>
      </c>
    </row>
    <row r="39" spans="1:18" x14ac:dyDescent="0.25">
      <c r="A39" s="60" t="s">
        <v>652</v>
      </c>
      <c r="B39" s="129" t="s">
        <v>141</v>
      </c>
      <c r="C39" s="188" t="str">
        <f>'Year 1 Operating Pro Forma'!C39</f>
        <v/>
      </c>
      <c r="D39" s="32">
        <f>'Year 1 Operating Pro Forma'!E39</f>
        <v>0</v>
      </c>
      <c r="E39" s="3">
        <f t="shared" ref="E39:R39" si="27">SUM(E18:E37)</f>
        <v>0</v>
      </c>
      <c r="F39" s="3">
        <f t="shared" si="27"/>
        <v>0</v>
      </c>
      <c r="G39" s="3">
        <f t="shared" si="27"/>
        <v>0</v>
      </c>
      <c r="H39" s="3">
        <f t="shared" si="27"/>
        <v>0</v>
      </c>
      <c r="I39" s="3">
        <f t="shared" si="27"/>
        <v>0</v>
      </c>
      <c r="J39" s="3">
        <f t="shared" si="27"/>
        <v>0</v>
      </c>
      <c r="K39" s="3">
        <f t="shared" si="27"/>
        <v>0</v>
      </c>
      <c r="L39" s="3">
        <f t="shared" si="27"/>
        <v>0</v>
      </c>
      <c r="M39" s="3">
        <f t="shared" si="27"/>
        <v>0</v>
      </c>
      <c r="N39" s="3">
        <f t="shared" si="27"/>
        <v>0</v>
      </c>
      <c r="O39" s="3">
        <f t="shared" si="27"/>
        <v>0</v>
      </c>
      <c r="P39" s="3">
        <f t="shared" si="27"/>
        <v>0</v>
      </c>
      <c r="Q39" s="3">
        <f t="shared" si="27"/>
        <v>0</v>
      </c>
      <c r="R39" s="3">
        <f t="shared" si="27"/>
        <v>0</v>
      </c>
    </row>
    <row r="40" spans="1:18" x14ac:dyDescent="0.25">
      <c r="A40" s="833" t="s">
        <v>30</v>
      </c>
      <c r="B40" s="834"/>
      <c r="C40" s="834"/>
      <c r="D40" s="32">
        <f>'Year 1 Operating Pro Forma'!E40</f>
        <v>0</v>
      </c>
      <c r="E40" s="3">
        <f>+E15-E39</f>
        <v>0</v>
      </c>
      <c r="F40" s="3">
        <f t="shared" ref="F40:R40" si="28">+F15-F39</f>
        <v>0</v>
      </c>
      <c r="G40" s="3">
        <f t="shared" si="28"/>
        <v>0</v>
      </c>
      <c r="H40" s="3">
        <f>+H15-H39</f>
        <v>0</v>
      </c>
      <c r="I40" s="3">
        <f t="shared" si="28"/>
        <v>0</v>
      </c>
      <c r="J40" s="3">
        <f t="shared" si="28"/>
        <v>0</v>
      </c>
      <c r="K40" s="3">
        <f t="shared" si="28"/>
        <v>0</v>
      </c>
      <c r="L40" s="3">
        <f t="shared" si="28"/>
        <v>0</v>
      </c>
      <c r="M40" s="3">
        <f t="shared" si="28"/>
        <v>0</v>
      </c>
      <c r="N40" s="3">
        <f t="shared" si="28"/>
        <v>0</v>
      </c>
      <c r="O40" s="3">
        <f t="shared" si="28"/>
        <v>0</v>
      </c>
      <c r="P40" s="3">
        <f t="shared" si="28"/>
        <v>0</v>
      </c>
      <c r="Q40" s="3">
        <f t="shared" si="28"/>
        <v>0</v>
      </c>
      <c r="R40" s="3">
        <f t="shared" si="28"/>
        <v>0</v>
      </c>
    </row>
    <row r="41" spans="1:18" x14ac:dyDescent="0.25">
      <c r="A41" s="833" t="s">
        <v>560</v>
      </c>
      <c r="B41" s="834"/>
      <c r="C41" s="834"/>
      <c r="D41" s="32">
        <f>'Sources of Funds'!D56</f>
        <v>0</v>
      </c>
      <c r="E41" s="35">
        <f>+D41</f>
        <v>0</v>
      </c>
      <c r="F41" s="35">
        <f t="shared" ref="F41:R41" si="29">+E41</f>
        <v>0</v>
      </c>
      <c r="G41" s="35">
        <f t="shared" si="29"/>
        <v>0</v>
      </c>
      <c r="H41" s="35">
        <f t="shared" si="29"/>
        <v>0</v>
      </c>
      <c r="I41" s="35">
        <f t="shared" si="29"/>
        <v>0</v>
      </c>
      <c r="J41" s="35">
        <f t="shared" si="29"/>
        <v>0</v>
      </c>
      <c r="K41" s="35">
        <f t="shared" si="29"/>
        <v>0</v>
      </c>
      <c r="L41" s="35">
        <f t="shared" si="29"/>
        <v>0</v>
      </c>
      <c r="M41" s="35">
        <f t="shared" si="29"/>
        <v>0</v>
      </c>
      <c r="N41" s="35">
        <f t="shared" si="29"/>
        <v>0</v>
      </c>
      <c r="O41" s="35">
        <f t="shared" si="29"/>
        <v>0</v>
      </c>
      <c r="P41" s="35">
        <f t="shared" si="29"/>
        <v>0</v>
      </c>
      <c r="Q41" s="35">
        <f t="shared" si="29"/>
        <v>0</v>
      </c>
      <c r="R41" s="35">
        <f t="shared" si="29"/>
        <v>0</v>
      </c>
    </row>
    <row r="42" spans="1:18" x14ac:dyDescent="0.25">
      <c r="A42" s="833" t="s">
        <v>31</v>
      </c>
      <c r="B42" s="834"/>
      <c r="C42" s="834"/>
      <c r="D42" s="117">
        <f>'Year 1 Operating Pro Forma'!E42</f>
        <v>0</v>
      </c>
      <c r="E42" s="4">
        <f t="shared" ref="E42:R42" si="30">IF(E41&gt;0,(E40/E41),0)</f>
        <v>0</v>
      </c>
      <c r="F42" s="4">
        <f t="shared" si="30"/>
        <v>0</v>
      </c>
      <c r="G42" s="4">
        <f t="shared" si="30"/>
        <v>0</v>
      </c>
      <c r="H42" s="4">
        <f t="shared" si="30"/>
        <v>0</v>
      </c>
      <c r="I42" s="4">
        <f t="shared" si="30"/>
        <v>0</v>
      </c>
      <c r="J42" s="4">
        <f t="shared" si="30"/>
        <v>0</v>
      </c>
      <c r="K42" s="4">
        <f t="shared" si="30"/>
        <v>0</v>
      </c>
      <c r="L42" s="4">
        <f t="shared" si="30"/>
        <v>0</v>
      </c>
      <c r="M42" s="4">
        <f t="shared" si="30"/>
        <v>0</v>
      </c>
      <c r="N42" s="4">
        <f t="shared" si="30"/>
        <v>0</v>
      </c>
      <c r="O42" s="4">
        <f t="shared" si="30"/>
        <v>0</v>
      </c>
      <c r="P42" s="4">
        <f t="shared" si="30"/>
        <v>0</v>
      </c>
      <c r="Q42" s="4">
        <f t="shared" si="30"/>
        <v>0</v>
      </c>
      <c r="R42" s="4">
        <f t="shared" si="30"/>
        <v>0</v>
      </c>
    </row>
    <row r="43" spans="1:18" x14ac:dyDescent="0.25">
      <c r="A43" s="833" t="s">
        <v>32</v>
      </c>
      <c r="B43" s="834"/>
      <c r="C43" s="834"/>
      <c r="D43" s="32">
        <f>'Year 1 Operating Pro Forma'!E43</f>
        <v>0</v>
      </c>
      <c r="E43" s="3">
        <f t="shared" ref="E43:R43" si="31">+E40-E41</f>
        <v>0</v>
      </c>
      <c r="F43" s="3">
        <f t="shared" si="31"/>
        <v>0</v>
      </c>
      <c r="G43" s="3">
        <f t="shared" si="31"/>
        <v>0</v>
      </c>
      <c r="H43" s="3">
        <f t="shared" si="31"/>
        <v>0</v>
      </c>
      <c r="I43" s="3">
        <f t="shared" si="31"/>
        <v>0</v>
      </c>
      <c r="J43" s="3">
        <f t="shared" si="31"/>
        <v>0</v>
      </c>
      <c r="K43" s="3">
        <f t="shared" si="31"/>
        <v>0</v>
      </c>
      <c r="L43" s="3">
        <f t="shared" si="31"/>
        <v>0</v>
      </c>
      <c r="M43" s="5">
        <f t="shared" si="31"/>
        <v>0</v>
      </c>
      <c r="N43" s="3">
        <f t="shared" si="31"/>
        <v>0</v>
      </c>
      <c r="O43" s="3">
        <f t="shared" si="31"/>
        <v>0</v>
      </c>
      <c r="P43" s="3">
        <f t="shared" si="31"/>
        <v>0</v>
      </c>
      <c r="Q43" s="3">
        <f t="shared" si="31"/>
        <v>0</v>
      </c>
      <c r="R43" s="3">
        <f t="shared" si="31"/>
        <v>0</v>
      </c>
    </row>
    <row r="44" spans="1:18" x14ac:dyDescent="0.25">
      <c r="A44" s="60" t="s">
        <v>143</v>
      </c>
      <c r="B44" s="772" t="str">
        <f>IF('Year 1 Operating Pro Forma'!B44="","",'Year 1 Operating Pro Forma'!B44)</f>
        <v/>
      </c>
      <c r="C44" s="773"/>
      <c r="D44" s="24">
        <f>'Year 1 Operating Pro Forma'!E44</f>
        <v>0</v>
      </c>
      <c r="E44" s="330"/>
      <c r="F44" s="330"/>
      <c r="G44" s="330"/>
      <c r="H44" s="330"/>
      <c r="I44" s="330"/>
      <c r="J44" s="330"/>
      <c r="K44" s="330"/>
      <c r="L44" s="330"/>
      <c r="M44" s="330"/>
      <c r="N44" s="330"/>
      <c r="O44" s="330"/>
      <c r="P44" s="330"/>
      <c r="Q44" s="330"/>
      <c r="R44" s="330"/>
    </row>
    <row r="45" spans="1:18" x14ac:dyDescent="0.25">
      <c r="A45" s="60" t="s">
        <v>143</v>
      </c>
      <c r="B45" s="772" t="str">
        <f>IF('Year 1 Operating Pro Forma'!B45="","",'Year 1 Operating Pro Forma'!B45)</f>
        <v/>
      </c>
      <c r="C45" s="773"/>
      <c r="D45" s="24">
        <f>'Year 1 Operating Pro Forma'!E45</f>
        <v>0</v>
      </c>
      <c r="E45" s="330"/>
      <c r="F45" s="330"/>
      <c r="G45" s="330"/>
      <c r="H45" s="330"/>
      <c r="I45" s="330"/>
      <c r="J45" s="330"/>
      <c r="K45" s="330"/>
      <c r="L45" s="330"/>
      <c r="M45" s="330"/>
      <c r="N45" s="330"/>
      <c r="O45" s="330"/>
      <c r="P45" s="330"/>
      <c r="Q45" s="330"/>
      <c r="R45" s="330"/>
    </row>
    <row r="46" spans="1:18" ht="12" customHeight="1" x14ac:dyDescent="0.25">
      <c r="A46" s="61" t="s">
        <v>142</v>
      </c>
      <c r="B46" s="772" t="str">
        <f>IF('Year 1 Operating Pro Forma'!B46="","",'Year 1 Operating Pro Forma'!B46)</f>
        <v>Partnership and/or Asset Mgmt. Fee(s)</v>
      </c>
      <c r="C46" s="773"/>
      <c r="D46" s="24">
        <f>'Year 1 Operating Pro Forma'!E46</f>
        <v>0</v>
      </c>
      <c r="E46" s="330"/>
      <c r="F46" s="330"/>
      <c r="G46" s="330"/>
      <c r="H46" s="330"/>
      <c r="I46" s="330"/>
      <c r="J46" s="330"/>
      <c r="K46" s="330"/>
      <c r="L46" s="330"/>
      <c r="M46" s="330"/>
      <c r="N46" s="330"/>
      <c r="O46" s="330"/>
      <c r="P46" s="330"/>
      <c r="Q46" s="330"/>
      <c r="R46" s="330"/>
    </row>
    <row r="47" spans="1:18" ht="12" customHeight="1" x14ac:dyDescent="0.25">
      <c r="A47" s="61" t="s">
        <v>142</v>
      </c>
      <c r="B47" s="772" t="str">
        <f>IF('Year 1 Operating Pro Forma'!B47="","",'Year 1 Operating Pro Forma'!B47)</f>
        <v/>
      </c>
      <c r="C47" s="773"/>
      <c r="D47" s="24">
        <f>'Year 1 Operating Pro Forma'!E47</f>
        <v>0</v>
      </c>
      <c r="E47" s="330"/>
      <c r="F47" s="330"/>
      <c r="G47" s="330"/>
      <c r="H47" s="330"/>
      <c r="I47" s="330"/>
      <c r="J47" s="330"/>
      <c r="K47" s="330"/>
      <c r="L47" s="330"/>
      <c r="M47" s="330"/>
      <c r="N47" s="330"/>
      <c r="O47" s="330"/>
      <c r="P47" s="330"/>
      <c r="Q47" s="330"/>
      <c r="R47" s="330"/>
    </row>
    <row r="48" spans="1:18" ht="12" customHeight="1" x14ac:dyDescent="0.25">
      <c r="A48" s="61" t="s">
        <v>142</v>
      </c>
      <c r="B48" s="772" t="str">
        <f>IF('Year 1 Operating Pro Forma'!B48="","",'Year 1 Operating Pro Forma'!B48)</f>
        <v/>
      </c>
      <c r="C48" s="773"/>
      <c r="D48" s="24">
        <f>'Year 1 Operating Pro Forma'!E48</f>
        <v>0</v>
      </c>
      <c r="E48" s="330"/>
      <c r="F48" s="330"/>
      <c r="G48" s="330"/>
      <c r="H48" s="330"/>
      <c r="I48" s="330"/>
      <c r="J48" s="330"/>
      <c r="K48" s="330"/>
      <c r="L48" s="330"/>
      <c r="M48" s="330"/>
      <c r="N48" s="330"/>
      <c r="O48" s="330"/>
      <c r="P48" s="330"/>
      <c r="Q48" s="330"/>
      <c r="R48" s="330"/>
    </row>
    <row r="49" spans="1:18" ht="12" customHeight="1" x14ac:dyDescent="0.25">
      <c r="A49" s="61" t="s">
        <v>142</v>
      </c>
      <c r="B49" s="772" t="str">
        <f>IF('Year 1 Operating Pro Forma'!B49="","",'Year 1 Operating Pro Forma'!B49)</f>
        <v/>
      </c>
      <c r="C49" s="773"/>
      <c r="D49" s="24">
        <f>'Year 1 Operating Pro Forma'!E49</f>
        <v>0</v>
      </c>
      <c r="E49" s="330"/>
      <c r="F49" s="330"/>
      <c r="G49" s="330"/>
      <c r="H49" s="330"/>
      <c r="I49" s="330"/>
      <c r="J49" s="330"/>
      <c r="K49" s="330"/>
      <c r="L49" s="330"/>
      <c r="M49" s="330"/>
      <c r="N49" s="330"/>
      <c r="O49" s="330"/>
      <c r="P49" s="330"/>
      <c r="Q49" s="330"/>
      <c r="R49" s="330"/>
    </row>
    <row r="50" spans="1:18" ht="12" customHeight="1" x14ac:dyDescent="0.25">
      <c r="A50" s="61" t="s">
        <v>142</v>
      </c>
      <c r="B50" s="772" t="str">
        <f>IF('Year 1 Operating Pro Forma'!B50="","",'Year 1 Operating Pro Forma'!B50)</f>
        <v/>
      </c>
      <c r="C50" s="773"/>
      <c r="D50" s="24">
        <f>'Year 1 Operating Pro Forma'!E50</f>
        <v>0</v>
      </c>
      <c r="E50" s="330"/>
      <c r="F50" s="330"/>
      <c r="G50" s="330"/>
      <c r="H50" s="330"/>
      <c r="I50" s="330"/>
      <c r="J50" s="330"/>
      <c r="K50" s="330"/>
      <c r="L50" s="330"/>
      <c r="M50" s="330"/>
      <c r="N50" s="330"/>
      <c r="O50" s="330"/>
      <c r="P50" s="330"/>
      <c r="Q50" s="330"/>
      <c r="R50" s="330"/>
    </row>
    <row r="51" spans="1:18" x14ac:dyDescent="0.25">
      <c r="A51" s="61" t="s">
        <v>33</v>
      </c>
      <c r="B51" s="116"/>
      <c r="C51" s="116"/>
      <c r="D51" s="32">
        <f>'Year 1 Operating Pro Forma'!E51</f>
        <v>0</v>
      </c>
      <c r="E51" s="3">
        <f>IF(AND((E43+E44+E45-E46-E47-E48-E49-E50)&lt;0,(E43+E44+E45-E46-E47-E48-E49-E50)&gt;-1),0,(E43+E44+E45-E46-E47-E48-E49-E50))</f>
        <v>0</v>
      </c>
      <c r="F51" s="3">
        <f t="shared" ref="F51:R51" si="32">IF(AND((F43+F44+F45-F46-F47-F48-F49-F50)&lt;0,(F43+F44+F45-F46-F47-F48-F49-F50)&gt;-1),0,(F43+F44+F45-F46-F47-F48-F49-F50))</f>
        <v>0</v>
      </c>
      <c r="G51" s="3">
        <f t="shared" si="32"/>
        <v>0</v>
      </c>
      <c r="H51" s="3">
        <f t="shared" si="32"/>
        <v>0</v>
      </c>
      <c r="I51" s="3">
        <f t="shared" si="32"/>
        <v>0</v>
      </c>
      <c r="J51" s="3">
        <f t="shared" si="32"/>
        <v>0</v>
      </c>
      <c r="K51" s="3">
        <f t="shared" si="32"/>
        <v>0</v>
      </c>
      <c r="L51" s="3">
        <f t="shared" si="32"/>
        <v>0</v>
      </c>
      <c r="M51" s="3">
        <f t="shared" si="32"/>
        <v>0</v>
      </c>
      <c r="N51" s="3">
        <f t="shared" si="32"/>
        <v>0</v>
      </c>
      <c r="O51" s="3">
        <f t="shared" si="32"/>
        <v>0</v>
      </c>
      <c r="P51" s="3">
        <f t="shared" si="32"/>
        <v>0</v>
      </c>
      <c r="Q51" s="3">
        <f t="shared" si="32"/>
        <v>0</v>
      </c>
      <c r="R51" s="3">
        <f t="shared" si="32"/>
        <v>0</v>
      </c>
    </row>
    <row r="52" spans="1:18" ht="10.4" customHeight="1" x14ac:dyDescent="0.25">
      <c r="G52" s="31"/>
    </row>
    <row r="53" spans="1:18" x14ac:dyDescent="0.25">
      <c r="A53" s="193" t="s">
        <v>273</v>
      </c>
    </row>
    <row r="54" spans="1:18" x14ac:dyDescent="0.25">
      <c r="A54" s="238" t="s">
        <v>598</v>
      </c>
    </row>
    <row r="55" spans="1:18" x14ac:dyDescent="0.25">
      <c r="A55" s="238" t="s">
        <v>274</v>
      </c>
    </row>
    <row r="56" spans="1:18" x14ac:dyDescent="0.25">
      <c r="A56" s="290"/>
    </row>
    <row r="57" spans="1:18" x14ac:dyDescent="0.25">
      <c r="A57" s="289"/>
    </row>
    <row r="58" spans="1:18" x14ac:dyDescent="0.25"/>
    <row r="59" spans="1:18" x14ac:dyDescent="0.25"/>
    <row r="60" spans="1:18" x14ac:dyDescent="0.25"/>
  </sheetData>
  <sheetProtection algorithmName="SHA-512" hashValue="IgJEOYEDGBFvJtiJGV3wK40nieSavw5N1TD6ClK5Urjaube1/g2Fy+K5drFAIzV/rqH0frAdmiOdpJ0EUwjEJg==" saltValue="4wh0Hc0V+9hYMPlCckI3Ng==" spinCount="100000" sheet="1" objects="1" scenarios="1" formatCells="0" formatColumns="0" formatRows="0"/>
  <mergeCells count="43">
    <mergeCell ref="A40:C40"/>
    <mergeCell ref="B34:C34"/>
    <mergeCell ref="B35:C35"/>
    <mergeCell ref="B36:C36"/>
    <mergeCell ref="A11:C11"/>
    <mergeCell ref="A27:C27"/>
    <mergeCell ref="A30:C30"/>
    <mergeCell ref="A31:C31"/>
    <mergeCell ref="A26:C26"/>
    <mergeCell ref="A16:M16"/>
    <mergeCell ref="D17:M17"/>
    <mergeCell ref="K1:R1"/>
    <mergeCell ref="B45:C45"/>
    <mergeCell ref="A32:C32"/>
    <mergeCell ref="B46:C46"/>
    <mergeCell ref="B48:C48"/>
    <mergeCell ref="A22:C22"/>
    <mergeCell ref="A41:C41"/>
    <mergeCell ref="A42:C42"/>
    <mergeCell ref="A43:C43"/>
    <mergeCell ref="A23:C23"/>
    <mergeCell ref="A24:C24"/>
    <mergeCell ref="A25:C25"/>
    <mergeCell ref="B47:C47"/>
    <mergeCell ref="A37:C37"/>
    <mergeCell ref="A21:C21"/>
    <mergeCell ref="A15:C15"/>
    <mergeCell ref="B49:C49"/>
    <mergeCell ref="B50:C50"/>
    <mergeCell ref="A2:M2"/>
    <mergeCell ref="H5:M5"/>
    <mergeCell ref="N5:R5"/>
    <mergeCell ref="N2:R2"/>
    <mergeCell ref="A20:C20"/>
    <mergeCell ref="A12:C12"/>
    <mergeCell ref="B13:C13"/>
    <mergeCell ref="B14:C14"/>
    <mergeCell ref="A19:C19"/>
    <mergeCell ref="N16:R17"/>
    <mergeCell ref="A9:C9"/>
    <mergeCell ref="B5:C5"/>
    <mergeCell ref="A8:C8"/>
    <mergeCell ref="B44:C44"/>
  </mergeCells>
  <phoneticPr fontId="32" type="noConversion"/>
  <pageMargins left="0.25" right="0.25" top="0.25" bottom="0.25" header="0.25" footer="0.25"/>
  <pageSetup scale="70" orientation="landscape" r:id="rId1"/>
  <headerFooter alignWithMargins="0">
    <oddFooter>&amp;L&amp;1#&amp;"Calibri"&amp;9&amp;K0000FFFHLBank San Francisco | Confidential</oddFooter>
  </headerFooter>
  <colBreaks count="1" manualBreakCount="1">
    <brk id="13" max="48" man="1"/>
  </colBreaks>
  <ignoredErrors>
    <ignoredError sqref="F13 G13:R14 F28:R28 E34:E36 O8:R8 E14 F41:R41 F35:R36 F34:Q34" unlockedFormula="1"/>
  </ignoredErrors>
  <drawing r:id="rId2"/>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pageSetUpPr autoPageBreaks="0" fitToPage="1"/>
  </sheetPr>
  <dimension ref="A1:X49"/>
  <sheetViews>
    <sheetView workbookViewId="0">
      <selection activeCell="C4" sqref="C4:D4"/>
    </sheetView>
  </sheetViews>
  <sheetFormatPr defaultColWidth="0" defaultRowHeight="12.75" customHeight="1" zeroHeight="1" x14ac:dyDescent="0.25"/>
  <cols>
    <col min="1" max="1" width="2.453125" customWidth="1"/>
    <col min="2" max="2" width="20.1796875" customWidth="1"/>
    <col min="3" max="3" width="14.54296875" customWidth="1"/>
    <col min="4" max="4" width="17.1796875" customWidth="1"/>
    <col min="5" max="5" width="14.81640625" customWidth="1"/>
    <col min="6" max="6" width="13.54296875" customWidth="1"/>
    <col min="7" max="7" width="12" customWidth="1"/>
    <col min="8" max="21" width="11.1796875" customWidth="1"/>
    <col min="22" max="22" width="3" customWidth="1"/>
    <col min="23" max="16384" width="9.1796875" hidden="1"/>
  </cols>
  <sheetData>
    <row r="1" spans="1:24" ht="20.25" customHeight="1" x14ac:dyDescent="0.4">
      <c r="A1" s="861" t="s">
        <v>599</v>
      </c>
      <c r="B1" s="861"/>
      <c r="C1" s="861"/>
      <c r="D1" s="861"/>
      <c r="E1" s="861"/>
      <c r="F1" s="861"/>
      <c r="G1" s="861"/>
      <c r="H1" s="861"/>
      <c r="I1" s="861"/>
      <c r="J1" s="861"/>
      <c r="K1" s="861"/>
      <c r="L1" s="861"/>
      <c r="M1" s="861"/>
      <c r="N1" s="861"/>
      <c r="O1" s="861"/>
      <c r="P1" s="861"/>
      <c r="Q1" s="861"/>
      <c r="R1" s="861"/>
      <c r="S1" s="861"/>
      <c r="T1" s="861"/>
      <c r="U1" s="861"/>
      <c r="V1" s="333"/>
    </row>
    <row r="2" spans="1:24" ht="14.25" customHeight="1" x14ac:dyDescent="0.25">
      <c r="A2" s="862" t="str">
        <f>'Rent Roll'!A2:U2</f>
        <v>Version 1.4 Updated 9/1/26</v>
      </c>
      <c r="B2" s="862"/>
      <c r="C2" s="862"/>
      <c r="D2" s="862"/>
      <c r="E2" s="862"/>
      <c r="F2" s="862"/>
      <c r="G2" s="862"/>
      <c r="H2" s="862"/>
      <c r="I2" s="862"/>
      <c r="J2" s="862"/>
      <c r="K2" s="862"/>
      <c r="L2" s="862"/>
      <c r="M2" s="862"/>
      <c r="N2" s="862"/>
      <c r="O2" s="862"/>
      <c r="P2" s="862"/>
      <c r="Q2" s="862"/>
      <c r="R2" s="862"/>
      <c r="S2" s="862"/>
      <c r="T2" s="862"/>
      <c r="U2" s="862"/>
      <c r="V2" s="333"/>
    </row>
    <row r="3" spans="1:24" ht="24" customHeight="1" x14ac:dyDescent="0.25">
      <c r="A3" s="334"/>
      <c r="B3" s="334"/>
      <c r="C3" s="334"/>
      <c r="D3" s="334"/>
      <c r="E3" s="334"/>
      <c r="F3" s="334"/>
      <c r="G3" s="334"/>
      <c r="H3" s="334"/>
      <c r="I3" s="334"/>
      <c r="J3" s="334"/>
      <c r="K3" s="334"/>
      <c r="L3" s="334"/>
      <c r="M3" s="335"/>
      <c r="N3" s="334"/>
      <c r="O3" s="334"/>
      <c r="P3" s="334"/>
      <c r="Q3" s="334"/>
      <c r="R3" s="334"/>
      <c r="S3" s="334"/>
      <c r="T3" s="334"/>
      <c r="U3" s="334"/>
      <c r="V3" s="333"/>
    </row>
    <row r="4" spans="1:24" ht="15.5" x14ac:dyDescent="0.35">
      <c r="A4" s="336" t="s">
        <v>127</v>
      </c>
      <c r="B4" s="352"/>
      <c r="C4" s="891" t="str">
        <f>IF('Rent Roll'!C4="","",'Rent Roll'!C4)</f>
        <v/>
      </c>
      <c r="D4" s="892"/>
      <c r="E4" s="352" t="s">
        <v>131</v>
      </c>
      <c r="F4" s="353" t="str">
        <f>IF('Rent Roll'!I4="","",'Rent Roll'!I4)</f>
        <v/>
      </c>
      <c r="G4" s="863" t="s">
        <v>91</v>
      </c>
      <c r="H4" s="864"/>
      <c r="I4" s="337" t="str">
        <f>IF('Rent Roll'!M4="","",'Rent Roll'!M4)</f>
        <v/>
      </c>
      <c r="J4" s="865" t="s">
        <v>384</v>
      </c>
      <c r="K4" s="866"/>
      <c r="L4" s="866"/>
      <c r="M4" s="866"/>
      <c r="N4" s="866"/>
      <c r="O4" s="866"/>
      <c r="P4" s="866"/>
      <c r="Q4" s="867"/>
      <c r="R4" s="338"/>
      <c r="S4" s="868" t="s">
        <v>385</v>
      </c>
      <c r="T4" s="868"/>
      <c r="U4" s="338"/>
      <c r="V4" s="333"/>
    </row>
    <row r="5" spans="1:24" ht="13" thickBot="1" x14ac:dyDescent="0.3">
      <c r="A5" s="339"/>
      <c r="B5" s="339"/>
      <c r="C5" s="339"/>
      <c r="D5" s="339"/>
      <c r="E5" s="339"/>
      <c r="F5" s="339"/>
      <c r="G5" s="339"/>
      <c r="H5" s="339"/>
      <c r="I5" s="339"/>
      <c r="J5" s="339"/>
      <c r="K5" s="339"/>
      <c r="L5" s="339"/>
      <c r="M5" s="339"/>
      <c r="N5" s="339"/>
      <c r="O5" s="339"/>
      <c r="P5" s="339"/>
      <c r="Q5" s="339"/>
      <c r="R5" s="339"/>
      <c r="S5" s="339"/>
      <c r="T5" s="339"/>
      <c r="U5" s="339"/>
      <c r="V5" s="333"/>
    </row>
    <row r="6" spans="1:24" ht="13" x14ac:dyDescent="0.3">
      <c r="A6" s="869" t="s">
        <v>386</v>
      </c>
      <c r="B6" s="870"/>
      <c r="C6" s="871"/>
      <c r="D6" s="340" t="s">
        <v>138</v>
      </c>
      <c r="E6" s="365"/>
      <c r="F6" s="454" t="s">
        <v>41</v>
      </c>
      <c r="G6" s="397" t="s">
        <v>0</v>
      </c>
      <c r="H6" s="358" t="s">
        <v>1</v>
      </c>
      <c r="I6" s="341" t="s">
        <v>2</v>
      </c>
      <c r="J6" s="341" t="s">
        <v>3</v>
      </c>
      <c r="K6" s="341" t="s">
        <v>4</v>
      </c>
      <c r="L6" s="341" t="s">
        <v>5</v>
      </c>
      <c r="M6" s="341" t="s">
        <v>6</v>
      </c>
      <c r="N6" s="341" t="s">
        <v>7</v>
      </c>
      <c r="O6" s="341" t="s">
        <v>8</v>
      </c>
      <c r="P6" s="341" t="s">
        <v>9</v>
      </c>
      <c r="Q6" s="341" t="s">
        <v>10</v>
      </c>
      <c r="R6" s="341" t="s">
        <v>11</v>
      </c>
      <c r="S6" s="341" t="s">
        <v>12</v>
      </c>
      <c r="T6" s="341" t="s">
        <v>13</v>
      </c>
      <c r="U6" s="341" t="s">
        <v>14</v>
      </c>
      <c r="V6" s="333"/>
    </row>
    <row r="7" spans="1:24" ht="12.5" x14ac:dyDescent="0.25">
      <c r="A7" s="872" t="s">
        <v>15</v>
      </c>
      <c r="B7" s="873"/>
      <c r="C7" s="873"/>
      <c r="D7" s="873"/>
      <c r="E7" s="873"/>
      <c r="F7" s="376"/>
      <c r="G7" s="376"/>
      <c r="H7" s="392">
        <f>(G7*$E$6)+G7</f>
        <v>0</v>
      </c>
      <c r="I7" s="287">
        <f t="shared" ref="I7:U7" si="0">(H7*$E$6)+H7</f>
        <v>0</v>
      </c>
      <c r="J7" s="287">
        <f t="shared" si="0"/>
        <v>0</v>
      </c>
      <c r="K7" s="287">
        <f t="shared" si="0"/>
        <v>0</v>
      </c>
      <c r="L7" s="287">
        <f t="shared" si="0"/>
        <v>0</v>
      </c>
      <c r="M7" s="287">
        <f t="shared" si="0"/>
        <v>0</v>
      </c>
      <c r="N7" s="287">
        <f t="shared" si="0"/>
        <v>0</v>
      </c>
      <c r="O7" s="287">
        <f t="shared" si="0"/>
        <v>0</v>
      </c>
      <c r="P7" s="287">
        <f t="shared" si="0"/>
        <v>0</v>
      </c>
      <c r="Q7" s="287">
        <f t="shared" si="0"/>
        <v>0</v>
      </c>
      <c r="R7" s="287">
        <f t="shared" si="0"/>
        <v>0</v>
      </c>
      <c r="S7" s="287">
        <f t="shared" si="0"/>
        <v>0</v>
      </c>
      <c r="T7" s="287">
        <f t="shared" si="0"/>
        <v>0</v>
      </c>
      <c r="U7" s="287">
        <f t="shared" si="0"/>
        <v>0</v>
      </c>
      <c r="V7" s="333"/>
      <c r="X7" t="s">
        <v>192</v>
      </c>
    </row>
    <row r="8" spans="1:24" ht="12.5" x14ac:dyDescent="0.25">
      <c r="A8" s="872" t="s">
        <v>387</v>
      </c>
      <c r="B8" s="873"/>
      <c r="C8" s="873"/>
      <c r="D8" s="342" t="s">
        <v>388</v>
      </c>
      <c r="E8" s="366"/>
      <c r="F8" s="377"/>
      <c r="G8" s="398">
        <f>(G7*$E$8)*-1</f>
        <v>0</v>
      </c>
      <c r="H8" s="393">
        <f>(H7*$E$8)*-1</f>
        <v>0</v>
      </c>
      <c r="I8" s="2">
        <f t="shared" ref="I8:U8" si="1">(I7*$E$8)*-1</f>
        <v>0</v>
      </c>
      <c r="J8" s="2">
        <f t="shared" si="1"/>
        <v>0</v>
      </c>
      <c r="K8" s="2">
        <f t="shared" si="1"/>
        <v>0</v>
      </c>
      <c r="L8" s="2">
        <f t="shared" si="1"/>
        <v>0</v>
      </c>
      <c r="M8" s="2">
        <f t="shared" si="1"/>
        <v>0</v>
      </c>
      <c r="N8" s="2">
        <f t="shared" si="1"/>
        <v>0</v>
      </c>
      <c r="O8" s="2">
        <f t="shared" si="1"/>
        <v>0</v>
      </c>
      <c r="P8" s="2">
        <f t="shared" si="1"/>
        <v>0</v>
      </c>
      <c r="Q8" s="2">
        <f t="shared" si="1"/>
        <v>0</v>
      </c>
      <c r="R8" s="2">
        <f t="shared" si="1"/>
        <v>0</v>
      </c>
      <c r="S8" s="2">
        <f>(S7*$E$8)*-1</f>
        <v>0</v>
      </c>
      <c r="T8" s="2">
        <f t="shared" si="1"/>
        <v>0</v>
      </c>
      <c r="U8" s="2">
        <f t="shared" si="1"/>
        <v>0</v>
      </c>
      <c r="V8" s="333"/>
      <c r="X8" t="s">
        <v>163</v>
      </c>
    </row>
    <row r="9" spans="1:24" ht="12.5" x14ac:dyDescent="0.25">
      <c r="A9" s="872" t="s">
        <v>135</v>
      </c>
      <c r="B9" s="874"/>
      <c r="C9" s="828"/>
      <c r="D9" s="875"/>
      <c r="E9" s="875"/>
      <c r="F9" s="378"/>
      <c r="G9" s="376"/>
      <c r="H9" s="394">
        <f>(G9*$E$6)+G9</f>
        <v>0</v>
      </c>
      <c r="I9" s="34">
        <f>(H9*$E$6)+H9</f>
        <v>0</v>
      </c>
      <c r="J9" s="34">
        <f t="shared" ref="I9:U10" si="2">(I9*$E$6)+I9</f>
        <v>0</v>
      </c>
      <c r="K9" s="34">
        <f t="shared" si="2"/>
        <v>0</v>
      </c>
      <c r="L9" s="34">
        <f t="shared" si="2"/>
        <v>0</v>
      </c>
      <c r="M9" s="34">
        <f t="shared" si="2"/>
        <v>0</v>
      </c>
      <c r="N9" s="34">
        <f t="shared" si="2"/>
        <v>0</v>
      </c>
      <c r="O9" s="34">
        <f t="shared" si="2"/>
        <v>0</v>
      </c>
      <c r="P9" s="34">
        <f t="shared" si="2"/>
        <v>0</v>
      </c>
      <c r="Q9" s="34">
        <f t="shared" si="2"/>
        <v>0</v>
      </c>
      <c r="R9" s="34">
        <f t="shared" si="2"/>
        <v>0</v>
      </c>
      <c r="S9" s="34">
        <f t="shared" si="2"/>
        <v>0</v>
      </c>
      <c r="T9" s="34">
        <f t="shared" si="2"/>
        <v>0</v>
      </c>
      <c r="U9" s="34">
        <f t="shared" si="2"/>
        <v>0</v>
      </c>
      <c r="V9" s="333"/>
      <c r="X9" t="s">
        <v>389</v>
      </c>
    </row>
    <row r="10" spans="1:24" ht="12.5" x14ac:dyDescent="0.25">
      <c r="A10" s="872" t="s">
        <v>135</v>
      </c>
      <c r="B10" s="874"/>
      <c r="C10" s="828"/>
      <c r="D10" s="875"/>
      <c r="E10" s="875"/>
      <c r="F10" s="378"/>
      <c r="G10" s="376"/>
      <c r="H10" s="394">
        <f>(G10*$E$6)+G10</f>
        <v>0</v>
      </c>
      <c r="I10" s="34">
        <f t="shared" si="2"/>
        <v>0</v>
      </c>
      <c r="J10" s="34">
        <f t="shared" si="2"/>
        <v>0</v>
      </c>
      <c r="K10" s="34">
        <f t="shared" si="2"/>
        <v>0</v>
      </c>
      <c r="L10" s="34">
        <f t="shared" si="2"/>
        <v>0</v>
      </c>
      <c r="M10" s="34">
        <f t="shared" si="2"/>
        <v>0</v>
      </c>
      <c r="N10" s="34">
        <f t="shared" si="2"/>
        <v>0</v>
      </c>
      <c r="O10" s="34">
        <f t="shared" si="2"/>
        <v>0</v>
      </c>
      <c r="P10" s="34">
        <f t="shared" si="2"/>
        <v>0</v>
      </c>
      <c r="Q10" s="34">
        <f t="shared" si="2"/>
        <v>0</v>
      </c>
      <c r="R10" s="34">
        <f t="shared" si="2"/>
        <v>0</v>
      </c>
      <c r="S10" s="34">
        <f t="shared" si="2"/>
        <v>0</v>
      </c>
      <c r="T10" s="34">
        <f t="shared" si="2"/>
        <v>0</v>
      </c>
      <c r="U10" s="34">
        <f t="shared" si="2"/>
        <v>0</v>
      </c>
      <c r="V10" s="333"/>
    </row>
    <row r="11" spans="1:24" ht="13" x14ac:dyDescent="0.3">
      <c r="A11" s="876" t="s">
        <v>390</v>
      </c>
      <c r="B11" s="877"/>
      <c r="C11" s="877"/>
      <c r="D11" s="877"/>
      <c r="E11" s="877"/>
      <c r="F11" s="379">
        <f>SUM(F7:F10)</f>
        <v>0</v>
      </c>
      <c r="G11" s="379">
        <f>SUM(G7:G10)</f>
        <v>0</v>
      </c>
      <c r="H11" s="372">
        <f t="shared" ref="H11:U11" si="3">SUM(H7:H10)</f>
        <v>0</v>
      </c>
      <c r="I11" s="343">
        <f t="shared" si="3"/>
        <v>0</v>
      </c>
      <c r="J11" s="343">
        <f t="shared" si="3"/>
        <v>0</v>
      </c>
      <c r="K11" s="343">
        <f t="shared" si="3"/>
        <v>0</v>
      </c>
      <c r="L11" s="343">
        <f t="shared" si="3"/>
        <v>0</v>
      </c>
      <c r="M11" s="343">
        <f t="shared" si="3"/>
        <v>0</v>
      </c>
      <c r="N11" s="343">
        <f t="shared" si="3"/>
        <v>0</v>
      </c>
      <c r="O11" s="343">
        <f t="shared" si="3"/>
        <v>0</v>
      </c>
      <c r="P11" s="343">
        <f t="shared" si="3"/>
        <v>0</v>
      </c>
      <c r="Q11" s="343">
        <f t="shared" si="3"/>
        <v>0</v>
      </c>
      <c r="R11" s="343">
        <f t="shared" si="3"/>
        <v>0</v>
      </c>
      <c r="S11" s="343">
        <f t="shared" si="3"/>
        <v>0</v>
      </c>
      <c r="T11" s="343">
        <f t="shared" si="3"/>
        <v>0</v>
      </c>
      <c r="U11" s="343">
        <f t="shared" si="3"/>
        <v>0</v>
      </c>
      <c r="V11" s="333"/>
      <c r="X11" s="289" t="s">
        <v>41</v>
      </c>
    </row>
    <row r="12" spans="1:24" ht="12.5" x14ac:dyDescent="0.25">
      <c r="A12" s="344"/>
      <c r="B12" s="334"/>
      <c r="C12" s="339"/>
      <c r="D12" s="339"/>
      <c r="E12" s="339"/>
      <c r="F12" s="380"/>
      <c r="G12" s="380"/>
      <c r="H12" s="339"/>
      <c r="I12" s="339"/>
      <c r="J12" s="339"/>
      <c r="K12" s="339"/>
      <c r="L12" s="339"/>
      <c r="M12" s="339"/>
      <c r="N12" s="339"/>
      <c r="O12" s="339"/>
      <c r="P12" s="339"/>
      <c r="Q12" s="339"/>
      <c r="R12" s="339"/>
      <c r="S12" s="339"/>
      <c r="T12" s="339"/>
      <c r="U12" s="339"/>
      <c r="V12" s="333"/>
      <c r="X12" s="289" t="s">
        <v>553</v>
      </c>
    </row>
    <row r="13" spans="1:24" ht="13" x14ac:dyDescent="0.3">
      <c r="A13" s="869" t="s">
        <v>391</v>
      </c>
      <c r="B13" s="870"/>
      <c r="C13" s="871"/>
      <c r="D13" s="345" t="s">
        <v>138</v>
      </c>
      <c r="E13" s="367"/>
      <c r="F13" s="381"/>
      <c r="G13" s="399"/>
      <c r="H13" s="334"/>
      <c r="I13" s="334"/>
      <c r="J13" s="334"/>
      <c r="K13" s="334"/>
      <c r="L13" s="334"/>
      <c r="M13" s="334"/>
      <c r="N13" s="334"/>
      <c r="O13" s="334"/>
      <c r="P13" s="334"/>
      <c r="Q13" s="334"/>
      <c r="R13" s="334"/>
      <c r="S13" s="334"/>
      <c r="T13" s="334"/>
      <c r="U13" s="334"/>
      <c r="V13" s="333"/>
      <c r="X13" s="289" t="s">
        <v>554</v>
      </c>
    </row>
    <row r="14" spans="1:24" ht="12.5" x14ac:dyDescent="0.25">
      <c r="A14" s="872" t="s">
        <v>392</v>
      </c>
      <c r="B14" s="873"/>
      <c r="C14" s="873"/>
      <c r="D14" s="346" t="s">
        <v>393</v>
      </c>
      <c r="E14" s="368" t="str">
        <f>IF(G14="","",(G14/$I$4)/12)</f>
        <v/>
      </c>
      <c r="F14" s="382"/>
      <c r="G14" s="400"/>
      <c r="H14" s="394">
        <f>G14*(1+$E$13)</f>
        <v>0</v>
      </c>
      <c r="I14" s="34">
        <f t="shared" ref="I14:U14" si="4">H14*(1+$E$13)</f>
        <v>0</v>
      </c>
      <c r="J14" s="34">
        <f t="shared" si="4"/>
        <v>0</v>
      </c>
      <c r="K14" s="34">
        <f t="shared" si="4"/>
        <v>0</v>
      </c>
      <c r="L14" s="34">
        <f t="shared" si="4"/>
        <v>0</v>
      </c>
      <c r="M14" s="34">
        <f t="shared" si="4"/>
        <v>0</v>
      </c>
      <c r="N14" s="34">
        <f t="shared" si="4"/>
        <v>0</v>
      </c>
      <c r="O14" s="34">
        <f t="shared" si="4"/>
        <v>0</v>
      </c>
      <c r="P14" s="34">
        <f t="shared" si="4"/>
        <v>0</v>
      </c>
      <c r="Q14" s="34">
        <f t="shared" si="4"/>
        <v>0</v>
      </c>
      <c r="R14" s="34">
        <f t="shared" si="4"/>
        <v>0</v>
      </c>
      <c r="S14" s="34">
        <f t="shared" si="4"/>
        <v>0</v>
      </c>
      <c r="T14" s="34">
        <f t="shared" si="4"/>
        <v>0</v>
      </c>
      <c r="U14" s="34">
        <f t="shared" si="4"/>
        <v>0</v>
      </c>
      <c r="V14" s="333"/>
    </row>
    <row r="15" spans="1:24" ht="12.5" x14ac:dyDescent="0.25">
      <c r="A15" s="878" t="s">
        <v>18</v>
      </c>
      <c r="B15" s="878"/>
      <c r="C15" s="878"/>
      <c r="D15" s="879"/>
      <c r="E15" s="872"/>
      <c r="F15" s="383"/>
      <c r="G15" s="400"/>
      <c r="H15" s="392">
        <f t="shared" ref="H15:U30" si="5">(G15*$E$13)+G15</f>
        <v>0</v>
      </c>
      <c r="I15" s="287">
        <f t="shared" si="5"/>
        <v>0</v>
      </c>
      <c r="J15" s="287">
        <f t="shared" si="5"/>
        <v>0</v>
      </c>
      <c r="K15" s="287">
        <f t="shared" si="5"/>
        <v>0</v>
      </c>
      <c r="L15" s="287">
        <f t="shared" si="5"/>
        <v>0</v>
      </c>
      <c r="M15" s="287">
        <f t="shared" si="5"/>
        <v>0</v>
      </c>
      <c r="N15" s="287">
        <f t="shared" si="5"/>
        <v>0</v>
      </c>
      <c r="O15" s="287">
        <f t="shared" si="5"/>
        <v>0</v>
      </c>
      <c r="P15" s="287">
        <f t="shared" si="5"/>
        <v>0</v>
      </c>
      <c r="Q15" s="287">
        <f t="shared" si="5"/>
        <v>0</v>
      </c>
      <c r="R15" s="287">
        <f t="shared" si="5"/>
        <v>0</v>
      </c>
      <c r="S15" s="287">
        <f t="shared" si="5"/>
        <v>0</v>
      </c>
      <c r="T15" s="287">
        <f t="shared" si="5"/>
        <v>0</v>
      </c>
      <c r="U15" s="287">
        <f t="shared" si="5"/>
        <v>0</v>
      </c>
      <c r="V15" s="333"/>
    </row>
    <row r="16" spans="1:24" ht="12.5" x14ac:dyDescent="0.25">
      <c r="A16" s="878" t="s">
        <v>19</v>
      </c>
      <c r="B16" s="878"/>
      <c r="C16" s="878"/>
      <c r="D16" s="878"/>
      <c r="E16" s="872"/>
      <c r="F16" s="383"/>
      <c r="G16" s="400"/>
      <c r="H16" s="392">
        <f t="shared" si="5"/>
        <v>0</v>
      </c>
      <c r="I16" s="287">
        <f t="shared" si="5"/>
        <v>0</v>
      </c>
      <c r="J16" s="287">
        <f t="shared" si="5"/>
        <v>0</v>
      </c>
      <c r="K16" s="287">
        <f t="shared" si="5"/>
        <v>0</v>
      </c>
      <c r="L16" s="287">
        <f t="shared" si="5"/>
        <v>0</v>
      </c>
      <c r="M16" s="287">
        <f t="shared" si="5"/>
        <v>0</v>
      </c>
      <c r="N16" s="287">
        <f t="shared" si="5"/>
        <v>0</v>
      </c>
      <c r="O16" s="287">
        <f t="shared" si="5"/>
        <v>0</v>
      </c>
      <c r="P16" s="287">
        <f t="shared" si="5"/>
        <v>0</v>
      </c>
      <c r="Q16" s="287">
        <f t="shared" si="5"/>
        <v>0</v>
      </c>
      <c r="R16" s="287">
        <f t="shared" si="5"/>
        <v>0</v>
      </c>
      <c r="S16" s="287">
        <f t="shared" si="5"/>
        <v>0</v>
      </c>
      <c r="T16" s="287">
        <f t="shared" si="5"/>
        <v>0</v>
      </c>
      <c r="U16" s="287">
        <f t="shared" si="5"/>
        <v>0</v>
      </c>
      <c r="V16" s="333"/>
    </row>
    <row r="17" spans="1:22" ht="12.5" x14ac:dyDescent="0.25">
      <c r="A17" s="878" t="s">
        <v>20</v>
      </c>
      <c r="B17" s="878"/>
      <c r="C17" s="878"/>
      <c r="D17" s="878"/>
      <c r="E17" s="872"/>
      <c r="F17" s="383"/>
      <c r="G17" s="400"/>
      <c r="H17" s="392">
        <f t="shared" si="5"/>
        <v>0</v>
      </c>
      <c r="I17" s="287">
        <f t="shared" si="5"/>
        <v>0</v>
      </c>
      <c r="J17" s="287">
        <f t="shared" si="5"/>
        <v>0</v>
      </c>
      <c r="K17" s="287">
        <f t="shared" si="5"/>
        <v>0</v>
      </c>
      <c r="L17" s="287">
        <f t="shared" si="5"/>
        <v>0</v>
      </c>
      <c r="M17" s="287">
        <f t="shared" si="5"/>
        <v>0</v>
      </c>
      <c r="N17" s="287">
        <f t="shared" si="5"/>
        <v>0</v>
      </c>
      <c r="O17" s="287">
        <f t="shared" si="5"/>
        <v>0</v>
      </c>
      <c r="P17" s="287">
        <f t="shared" si="5"/>
        <v>0</v>
      </c>
      <c r="Q17" s="287">
        <f t="shared" si="5"/>
        <v>0</v>
      </c>
      <c r="R17" s="287">
        <f t="shared" si="5"/>
        <v>0</v>
      </c>
      <c r="S17" s="287">
        <f t="shared" si="5"/>
        <v>0</v>
      </c>
      <c r="T17" s="287">
        <f t="shared" si="5"/>
        <v>0</v>
      </c>
      <c r="U17" s="287">
        <f t="shared" si="5"/>
        <v>0</v>
      </c>
      <c r="V17" s="333"/>
    </row>
    <row r="18" spans="1:22" ht="12.5" x14ac:dyDescent="0.25">
      <c r="A18" s="878" t="s">
        <v>21</v>
      </c>
      <c r="B18" s="878"/>
      <c r="C18" s="878"/>
      <c r="D18" s="878"/>
      <c r="E18" s="872"/>
      <c r="F18" s="383"/>
      <c r="G18" s="400"/>
      <c r="H18" s="392">
        <f t="shared" si="5"/>
        <v>0</v>
      </c>
      <c r="I18" s="287">
        <f t="shared" si="5"/>
        <v>0</v>
      </c>
      <c r="J18" s="287">
        <f t="shared" si="5"/>
        <v>0</v>
      </c>
      <c r="K18" s="287">
        <f t="shared" si="5"/>
        <v>0</v>
      </c>
      <c r="L18" s="287">
        <f t="shared" si="5"/>
        <v>0</v>
      </c>
      <c r="M18" s="287">
        <f t="shared" si="5"/>
        <v>0</v>
      </c>
      <c r="N18" s="287">
        <f t="shared" si="5"/>
        <v>0</v>
      </c>
      <c r="O18" s="287">
        <f t="shared" si="5"/>
        <v>0</v>
      </c>
      <c r="P18" s="287">
        <f t="shared" si="5"/>
        <v>0</v>
      </c>
      <c r="Q18" s="287">
        <f t="shared" si="5"/>
        <v>0</v>
      </c>
      <c r="R18" s="287">
        <f t="shared" si="5"/>
        <v>0</v>
      </c>
      <c r="S18" s="287">
        <f t="shared" si="5"/>
        <v>0</v>
      </c>
      <c r="T18" s="287">
        <f t="shared" si="5"/>
        <v>0</v>
      </c>
      <c r="U18" s="287">
        <f t="shared" si="5"/>
        <v>0</v>
      </c>
      <c r="V18" s="333"/>
    </row>
    <row r="19" spans="1:22" ht="12.5" x14ac:dyDescent="0.25">
      <c r="A19" s="878" t="s">
        <v>22</v>
      </c>
      <c r="B19" s="878"/>
      <c r="C19" s="878"/>
      <c r="D19" s="878"/>
      <c r="E19" s="872"/>
      <c r="F19" s="383"/>
      <c r="G19" s="400"/>
      <c r="H19" s="392">
        <f t="shared" si="5"/>
        <v>0</v>
      </c>
      <c r="I19" s="287">
        <f t="shared" si="5"/>
        <v>0</v>
      </c>
      <c r="J19" s="287">
        <f t="shared" si="5"/>
        <v>0</v>
      </c>
      <c r="K19" s="287">
        <f t="shared" si="5"/>
        <v>0</v>
      </c>
      <c r="L19" s="287">
        <f t="shared" si="5"/>
        <v>0</v>
      </c>
      <c r="M19" s="287">
        <f t="shared" si="5"/>
        <v>0</v>
      </c>
      <c r="N19" s="287">
        <f t="shared" si="5"/>
        <v>0</v>
      </c>
      <c r="O19" s="287">
        <f t="shared" si="5"/>
        <v>0</v>
      </c>
      <c r="P19" s="287">
        <f t="shared" si="5"/>
        <v>0</v>
      </c>
      <c r="Q19" s="287">
        <f t="shared" si="5"/>
        <v>0</v>
      </c>
      <c r="R19" s="287">
        <f t="shared" si="5"/>
        <v>0</v>
      </c>
      <c r="S19" s="287">
        <f t="shared" si="5"/>
        <v>0</v>
      </c>
      <c r="T19" s="287">
        <f t="shared" si="5"/>
        <v>0</v>
      </c>
      <c r="U19" s="287">
        <f t="shared" si="5"/>
        <v>0</v>
      </c>
      <c r="V19" s="333"/>
    </row>
    <row r="20" spans="1:22" ht="12.5" x14ac:dyDescent="0.25">
      <c r="A20" s="878" t="s">
        <v>23</v>
      </c>
      <c r="B20" s="878"/>
      <c r="C20" s="878"/>
      <c r="D20" s="878"/>
      <c r="E20" s="872"/>
      <c r="F20" s="383"/>
      <c r="G20" s="400"/>
      <c r="H20" s="392">
        <f t="shared" si="5"/>
        <v>0</v>
      </c>
      <c r="I20" s="287">
        <f t="shared" si="5"/>
        <v>0</v>
      </c>
      <c r="J20" s="287">
        <f t="shared" si="5"/>
        <v>0</v>
      </c>
      <c r="K20" s="287">
        <f t="shared" si="5"/>
        <v>0</v>
      </c>
      <c r="L20" s="287">
        <f t="shared" si="5"/>
        <v>0</v>
      </c>
      <c r="M20" s="287">
        <f t="shared" si="5"/>
        <v>0</v>
      </c>
      <c r="N20" s="287">
        <f t="shared" si="5"/>
        <v>0</v>
      </c>
      <c r="O20" s="287">
        <f t="shared" si="5"/>
        <v>0</v>
      </c>
      <c r="P20" s="287">
        <f t="shared" si="5"/>
        <v>0</v>
      </c>
      <c r="Q20" s="287">
        <f t="shared" si="5"/>
        <v>0</v>
      </c>
      <c r="R20" s="287">
        <f t="shared" si="5"/>
        <v>0</v>
      </c>
      <c r="S20" s="287">
        <f t="shared" si="5"/>
        <v>0</v>
      </c>
      <c r="T20" s="287">
        <f t="shared" si="5"/>
        <v>0</v>
      </c>
      <c r="U20" s="287">
        <f t="shared" si="5"/>
        <v>0</v>
      </c>
      <c r="V20" s="333"/>
    </row>
    <row r="21" spans="1:22" ht="12.5" x14ac:dyDescent="0.25">
      <c r="A21" s="878" t="s">
        <v>24</v>
      </c>
      <c r="B21" s="878"/>
      <c r="C21" s="878"/>
      <c r="D21" s="878"/>
      <c r="E21" s="872"/>
      <c r="F21" s="383"/>
      <c r="G21" s="400"/>
      <c r="H21" s="392">
        <f t="shared" si="5"/>
        <v>0</v>
      </c>
      <c r="I21" s="287">
        <f t="shared" si="5"/>
        <v>0</v>
      </c>
      <c r="J21" s="287">
        <f t="shared" si="5"/>
        <v>0</v>
      </c>
      <c r="K21" s="287">
        <f t="shared" si="5"/>
        <v>0</v>
      </c>
      <c r="L21" s="287">
        <f t="shared" si="5"/>
        <v>0</v>
      </c>
      <c r="M21" s="287">
        <f t="shared" si="5"/>
        <v>0</v>
      </c>
      <c r="N21" s="287">
        <f t="shared" si="5"/>
        <v>0</v>
      </c>
      <c r="O21" s="287">
        <f t="shared" si="5"/>
        <v>0</v>
      </c>
      <c r="P21" s="287">
        <f t="shared" si="5"/>
        <v>0</v>
      </c>
      <c r="Q21" s="287">
        <f t="shared" si="5"/>
        <v>0</v>
      </c>
      <c r="R21" s="287">
        <f t="shared" si="5"/>
        <v>0</v>
      </c>
      <c r="S21" s="287">
        <f t="shared" si="5"/>
        <v>0</v>
      </c>
      <c r="T21" s="287">
        <f t="shared" si="5"/>
        <v>0</v>
      </c>
      <c r="U21" s="287">
        <f t="shared" si="5"/>
        <v>0</v>
      </c>
      <c r="V21" s="333"/>
    </row>
    <row r="22" spans="1:22" ht="12.5" x14ac:dyDescent="0.25">
      <c r="A22" s="878" t="s">
        <v>25</v>
      </c>
      <c r="B22" s="878"/>
      <c r="C22" s="878"/>
      <c r="D22" s="878"/>
      <c r="E22" s="872"/>
      <c r="F22" s="383"/>
      <c r="G22" s="400"/>
      <c r="H22" s="392">
        <f t="shared" si="5"/>
        <v>0</v>
      </c>
      <c r="I22" s="287">
        <f t="shared" si="5"/>
        <v>0</v>
      </c>
      <c r="J22" s="287">
        <f t="shared" si="5"/>
        <v>0</v>
      </c>
      <c r="K22" s="287">
        <f t="shared" si="5"/>
        <v>0</v>
      </c>
      <c r="L22" s="287">
        <f t="shared" si="5"/>
        <v>0</v>
      </c>
      <c r="M22" s="287">
        <f t="shared" si="5"/>
        <v>0</v>
      </c>
      <c r="N22" s="287">
        <f t="shared" si="5"/>
        <v>0</v>
      </c>
      <c r="O22" s="287">
        <f t="shared" si="5"/>
        <v>0</v>
      </c>
      <c r="P22" s="287">
        <f t="shared" si="5"/>
        <v>0</v>
      </c>
      <c r="Q22" s="287">
        <f t="shared" si="5"/>
        <v>0</v>
      </c>
      <c r="R22" s="287">
        <f t="shared" si="5"/>
        <v>0</v>
      </c>
      <c r="S22" s="287">
        <f t="shared" si="5"/>
        <v>0</v>
      </c>
      <c r="T22" s="287">
        <f t="shared" si="5"/>
        <v>0</v>
      </c>
      <c r="U22" s="287">
        <f t="shared" si="5"/>
        <v>0</v>
      </c>
      <c r="V22" s="333"/>
    </row>
    <row r="23" spans="1:22" ht="12.5" x14ac:dyDescent="0.25">
      <c r="A23" s="878" t="s">
        <v>35</v>
      </c>
      <c r="B23" s="878"/>
      <c r="C23" s="878"/>
      <c r="D23" s="878"/>
      <c r="E23" s="872"/>
      <c r="F23" s="383"/>
      <c r="G23" s="400"/>
      <c r="H23" s="392">
        <f t="shared" si="5"/>
        <v>0</v>
      </c>
      <c r="I23" s="287">
        <f t="shared" si="5"/>
        <v>0</v>
      </c>
      <c r="J23" s="287">
        <f t="shared" si="5"/>
        <v>0</v>
      </c>
      <c r="K23" s="287">
        <f t="shared" si="5"/>
        <v>0</v>
      </c>
      <c r="L23" s="287">
        <f t="shared" si="5"/>
        <v>0</v>
      </c>
      <c r="M23" s="287">
        <f t="shared" si="5"/>
        <v>0</v>
      </c>
      <c r="N23" s="287">
        <f t="shared" si="5"/>
        <v>0</v>
      </c>
      <c r="O23" s="287">
        <f t="shared" si="5"/>
        <v>0</v>
      </c>
      <c r="P23" s="287">
        <f t="shared" si="5"/>
        <v>0</v>
      </c>
      <c r="Q23" s="287">
        <f t="shared" si="5"/>
        <v>0</v>
      </c>
      <c r="R23" s="287">
        <f t="shared" si="5"/>
        <v>0</v>
      </c>
      <c r="S23" s="287">
        <f t="shared" si="5"/>
        <v>0</v>
      </c>
      <c r="T23" s="287">
        <f t="shared" si="5"/>
        <v>0</v>
      </c>
      <c r="U23" s="287">
        <f t="shared" si="5"/>
        <v>0</v>
      </c>
      <c r="V23" s="333"/>
    </row>
    <row r="24" spans="1:22" ht="12.5" x14ac:dyDescent="0.25">
      <c r="A24" s="872" t="s">
        <v>26</v>
      </c>
      <c r="B24" s="873"/>
      <c r="C24" s="873"/>
      <c r="D24" s="342" t="s">
        <v>394</v>
      </c>
      <c r="E24" s="369" t="str">
        <f>IF(G24="","",(G24/$I$4))</f>
        <v/>
      </c>
      <c r="F24" s="384"/>
      <c r="G24" s="400"/>
      <c r="H24" s="394">
        <f t="shared" si="5"/>
        <v>0</v>
      </c>
      <c r="I24" s="34">
        <f t="shared" si="5"/>
        <v>0</v>
      </c>
      <c r="J24" s="34">
        <f t="shared" si="5"/>
        <v>0</v>
      </c>
      <c r="K24" s="34">
        <f t="shared" si="5"/>
        <v>0</v>
      </c>
      <c r="L24" s="34">
        <f t="shared" si="5"/>
        <v>0</v>
      </c>
      <c r="M24" s="34">
        <f t="shared" si="5"/>
        <v>0</v>
      </c>
      <c r="N24" s="34">
        <f t="shared" si="5"/>
        <v>0</v>
      </c>
      <c r="O24" s="34">
        <f t="shared" si="5"/>
        <v>0</v>
      </c>
      <c r="P24" s="34">
        <f t="shared" si="5"/>
        <v>0</v>
      </c>
      <c r="Q24" s="34">
        <f t="shared" si="5"/>
        <v>0</v>
      </c>
      <c r="R24" s="34">
        <f t="shared" si="5"/>
        <v>0</v>
      </c>
      <c r="S24" s="34">
        <f t="shared" si="5"/>
        <v>0</v>
      </c>
      <c r="T24" s="34">
        <f t="shared" si="5"/>
        <v>0</v>
      </c>
      <c r="U24" s="34">
        <f t="shared" si="5"/>
        <v>0</v>
      </c>
      <c r="V24" s="333"/>
    </row>
    <row r="25" spans="1:22" ht="12.5" x14ac:dyDescent="0.25">
      <c r="A25" s="872" t="s">
        <v>27</v>
      </c>
      <c r="B25" s="873"/>
      <c r="C25" s="873"/>
      <c r="D25" s="347" t="s">
        <v>394</v>
      </c>
      <c r="E25" s="370" t="str">
        <f>IF(G25="","",+G25/I4)</f>
        <v/>
      </c>
      <c r="F25" s="385"/>
      <c r="G25" s="400"/>
      <c r="H25" s="394">
        <f>G25</f>
        <v>0</v>
      </c>
      <c r="I25" s="34">
        <f t="shared" ref="I25:U25" si="6">H25</f>
        <v>0</v>
      </c>
      <c r="J25" s="34">
        <f t="shared" si="6"/>
        <v>0</v>
      </c>
      <c r="K25" s="34">
        <f t="shared" si="6"/>
        <v>0</v>
      </c>
      <c r="L25" s="34">
        <f t="shared" si="6"/>
        <v>0</v>
      </c>
      <c r="M25" s="34">
        <f t="shared" si="6"/>
        <v>0</v>
      </c>
      <c r="N25" s="34">
        <f t="shared" si="6"/>
        <v>0</v>
      </c>
      <c r="O25" s="34">
        <f t="shared" si="6"/>
        <v>0</v>
      </c>
      <c r="P25" s="34">
        <f t="shared" si="6"/>
        <v>0</v>
      </c>
      <c r="Q25" s="34">
        <f t="shared" si="6"/>
        <v>0</v>
      </c>
      <c r="R25" s="34">
        <f t="shared" si="6"/>
        <v>0</v>
      </c>
      <c r="S25" s="34">
        <f t="shared" si="6"/>
        <v>0</v>
      </c>
      <c r="T25" s="34">
        <f t="shared" si="6"/>
        <v>0</v>
      </c>
      <c r="U25" s="34">
        <f t="shared" si="6"/>
        <v>0</v>
      </c>
      <c r="V25" s="333"/>
    </row>
    <row r="26" spans="1:22" ht="12.5" x14ac:dyDescent="0.25">
      <c r="A26" s="872" t="s">
        <v>395</v>
      </c>
      <c r="B26" s="873"/>
      <c r="C26" s="873"/>
      <c r="D26" s="873"/>
      <c r="E26" s="873"/>
      <c r="F26" s="383"/>
      <c r="G26" s="400"/>
      <c r="H26" s="394">
        <f t="shared" si="5"/>
        <v>0</v>
      </c>
      <c r="I26" s="34">
        <f t="shared" si="5"/>
        <v>0</v>
      </c>
      <c r="J26" s="34">
        <f t="shared" si="5"/>
        <v>0</v>
      </c>
      <c r="K26" s="34">
        <f t="shared" si="5"/>
        <v>0</v>
      </c>
      <c r="L26" s="34">
        <f t="shared" si="5"/>
        <v>0</v>
      </c>
      <c r="M26" s="34">
        <f t="shared" si="5"/>
        <v>0</v>
      </c>
      <c r="N26" s="34">
        <f t="shared" si="5"/>
        <v>0</v>
      </c>
      <c r="O26" s="34">
        <f t="shared" si="5"/>
        <v>0</v>
      </c>
      <c r="P26" s="34">
        <f t="shared" si="5"/>
        <v>0</v>
      </c>
      <c r="Q26" s="34">
        <f t="shared" si="5"/>
        <v>0</v>
      </c>
      <c r="R26" s="34">
        <f t="shared" si="5"/>
        <v>0</v>
      </c>
      <c r="S26" s="34">
        <f t="shared" si="5"/>
        <v>0</v>
      </c>
      <c r="T26" s="34">
        <f t="shared" si="5"/>
        <v>0</v>
      </c>
      <c r="U26" s="34">
        <f t="shared" si="5"/>
        <v>0</v>
      </c>
      <c r="V26" s="333"/>
    </row>
    <row r="27" spans="1:22" ht="12.5" x14ac:dyDescent="0.25">
      <c r="A27" s="872" t="s">
        <v>28</v>
      </c>
      <c r="B27" s="873"/>
      <c r="C27" s="873"/>
      <c r="D27" s="873"/>
      <c r="E27" s="873"/>
      <c r="F27" s="383"/>
      <c r="G27" s="400"/>
      <c r="H27" s="392">
        <f t="shared" si="5"/>
        <v>0</v>
      </c>
      <c r="I27" s="287">
        <f t="shared" si="5"/>
        <v>0</v>
      </c>
      <c r="J27" s="287">
        <f t="shared" si="5"/>
        <v>0</v>
      </c>
      <c r="K27" s="287">
        <f t="shared" si="5"/>
        <v>0</v>
      </c>
      <c r="L27" s="287">
        <f t="shared" si="5"/>
        <v>0</v>
      </c>
      <c r="M27" s="287">
        <f t="shared" si="5"/>
        <v>0</v>
      </c>
      <c r="N27" s="287">
        <f t="shared" si="5"/>
        <v>0</v>
      </c>
      <c r="O27" s="287">
        <f t="shared" si="5"/>
        <v>0</v>
      </c>
      <c r="P27" s="287">
        <f t="shared" si="5"/>
        <v>0</v>
      </c>
      <c r="Q27" s="287">
        <f t="shared" si="5"/>
        <v>0</v>
      </c>
      <c r="R27" s="287">
        <f t="shared" si="5"/>
        <v>0</v>
      </c>
      <c r="S27" s="287">
        <f t="shared" si="5"/>
        <v>0</v>
      </c>
      <c r="T27" s="287">
        <f t="shared" si="5"/>
        <v>0</v>
      </c>
      <c r="U27" s="287">
        <f t="shared" si="5"/>
        <v>0</v>
      </c>
      <c r="V27" s="333"/>
    </row>
    <row r="28" spans="1:22" ht="12.5" x14ac:dyDescent="0.25">
      <c r="A28" s="878" t="s">
        <v>135</v>
      </c>
      <c r="B28" s="878"/>
      <c r="C28" s="828"/>
      <c r="D28" s="875"/>
      <c r="E28" s="875"/>
      <c r="F28" s="386"/>
      <c r="G28" s="400"/>
      <c r="H28" s="394">
        <f t="shared" si="5"/>
        <v>0</v>
      </c>
      <c r="I28" s="34">
        <f t="shared" si="5"/>
        <v>0</v>
      </c>
      <c r="J28" s="34">
        <f t="shared" si="5"/>
        <v>0</v>
      </c>
      <c r="K28" s="34">
        <f t="shared" si="5"/>
        <v>0</v>
      </c>
      <c r="L28" s="34">
        <f t="shared" si="5"/>
        <v>0</v>
      </c>
      <c r="M28" s="34">
        <f t="shared" si="5"/>
        <v>0</v>
      </c>
      <c r="N28" s="34">
        <f t="shared" si="5"/>
        <v>0</v>
      </c>
      <c r="O28" s="34">
        <f t="shared" si="5"/>
        <v>0</v>
      </c>
      <c r="P28" s="34">
        <f t="shared" si="5"/>
        <v>0</v>
      </c>
      <c r="Q28" s="34">
        <f t="shared" si="5"/>
        <v>0</v>
      </c>
      <c r="R28" s="34">
        <f t="shared" si="5"/>
        <v>0</v>
      </c>
      <c r="S28" s="34">
        <f t="shared" si="5"/>
        <v>0</v>
      </c>
      <c r="T28" s="34">
        <f t="shared" si="5"/>
        <v>0</v>
      </c>
      <c r="U28" s="34">
        <f t="shared" si="5"/>
        <v>0</v>
      </c>
      <c r="V28" s="333"/>
    </row>
    <row r="29" spans="1:22" ht="12.5" x14ac:dyDescent="0.25">
      <c r="A29" s="878" t="s">
        <v>135</v>
      </c>
      <c r="B29" s="878"/>
      <c r="C29" s="828"/>
      <c r="D29" s="875"/>
      <c r="E29" s="875"/>
      <c r="F29" s="386"/>
      <c r="G29" s="400"/>
      <c r="H29" s="394">
        <f t="shared" si="5"/>
        <v>0</v>
      </c>
      <c r="I29" s="34">
        <f t="shared" si="5"/>
        <v>0</v>
      </c>
      <c r="J29" s="34">
        <f t="shared" si="5"/>
        <v>0</v>
      </c>
      <c r="K29" s="34">
        <f t="shared" si="5"/>
        <v>0</v>
      </c>
      <c r="L29" s="34">
        <f t="shared" si="5"/>
        <v>0</v>
      </c>
      <c r="M29" s="34">
        <f t="shared" si="5"/>
        <v>0</v>
      </c>
      <c r="N29" s="34">
        <f t="shared" si="5"/>
        <v>0</v>
      </c>
      <c r="O29" s="34">
        <f t="shared" si="5"/>
        <v>0</v>
      </c>
      <c r="P29" s="34">
        <f t="shared" si="5"/>
        <v>0</v>
      </c>
      <c r="Q29" s="34">
        <f t="shared" si="5"/>
        <v>0</v>
      </c>
      <c r="R29" s="34">
        <f t="shared" si="5"/>
        <v>0</v>
      </c>
      <c r="S29" s="34">
        <f t="shared" si="5"/>
        <v>0</v>
      </c>
      <c r="T29" s="34">
        <f t="shared" si="5"/>
        <v>0</v>
      </c>
      <c r="U29" s="34">
        <f t="shared" si="5"/>
        <v>0</v>
      </c>
      <c r="V29" s="333"/>
    </row>
    <row r="30" spans="1:22" ht="12.5" x14ac:dyDescent="0.25">
      <c r="A30" s="348" t="s">
        <v>135</v>
      </c>
      <c r="B30" s="348"/>
      <c r="C30" s="828"/>
      <c r="D30" s="875"/>
      <c r="E30" s="875"/>
      <c r="F30" s="386"/>
      <c r="G30" s="400"/>
      <c r="H30" s="394">
        <f t="shared" si="5"/>
        <v>0</v>
      </c>
      <c r="I30" s="34">
        <f t="shared" si="5"/>
        <v>0</v>
      </c>
      <c r="J30" s="34">
        <f t="shared" si="5"/>
        <v>0</v>
      </c>
      <c r="K30" s="34">
        <f t="shared" si="5"/>
        <v>0</v>
      </c>
      <c r="L30" s="34">
        <f t="shared" si="5"/>
        <v>0</v>
      </c>
      <c r="M30" s="34">
        <f t="shared" si="5"/>
        <v>0</v>
      </c>
      <c r="N30" s="34">
        <f t="shared" si="5"/>
        <v>0</v>
      </c>
      <c r="O30" s="34">
        <f t="shared" si="5"/>
        <v>0</v>
      </c>
      <c r="P30" s="34">
        <f t="shared" si="5"/>
        <v>0</v>
      </c>
      <c r="Q30" s="34">
        <f t="shared" si="5"/>
        <v>0</v>
      </c>
      <c r="R30" s="34">
        <f t="shared" si="5"/>
        <v>0</v>
      </c>
      <c r="S30" s="34">
        <f t="shared" si="5"/>
        <v>0</v>
      </c>
      <c r="T30" s="34">
        <f t="shared" si="5"/>
        <v>0</v>
      </c>
      <c r="U30" s="34">
        <f t="shared" si="5"/>
        <v>0</v>
      </c>
      <c r="V30" s="333"/>
    </row>
    <row r="31" spans="1:22" ht="13" x14ac:dyDescent="0.3">
      <c r="A31" s="876" t="s">
        <v>29</v>
      </c>
      <c r="B31" s="880"/>
      <c r="C31" s="880"/>
      <c r="D31" s="349" t="s">
        <v>141</v>
      </c>
      <c r="E31" s="371" t="str">
        <f>IF(G31=0,"",+G31/I4)</f>
        <v/>
      </c>
      <c r="F31" s="387">
        <f>SUM(F14:F30)</f>
        <v>0</v>
      </c>
      <c r="G31" s="387">
        <f>SUM(G14:G30)</f>
        <v>0</v>
      </c>
      <c r="H31" s="373">
        <f t="shared" ref="H31:U31" si="7">SUM(H14:H30)</f>
        <v>0</v>
      </c>
      <c r="I31" s="350">
        <f t="shared" si="7"/>
        <v>0</v>
      </c>
      <c r="J31" s="350">
        <f t="shared" si="7"/>
        <v>0</v>
      </c>
      <c r="K31" s="350">
        <f t="shared" si="7"/>
        <v>0</v>
      </c>
      <c r="L31" s="350">
        <f t="shared" si="7"/>
        <v>0</v>
      </c>
      <c r="M31" s="350">
        <f t="shared" si="7"/>
        <v>0</v>
      </c>
      <c r="N31" s="350">
        <f t="shared" si="7"/>
        <v>0</v>
      </c>
      <c r="O31" s="350">
        <f t="shared" si="7"/>
        <v>0</v>
      </c>
      <c r="P31" s="350">
        <f t="shared" si="7"/>
        <v>0</v>
      </c>
      <c r="Q31" s="350">
        <f t="shared" si="7"/>
        <v>0</v>
      </c>
      <c r="R31" s="350">
        <f t="shared" si="7"/>
        <v>0</v>
      </c>
      <c r="S31" s="350">
        <f t="shared" si="7"/>
        <v>0</v>
      </c>
      <c r="T31" s="350">
        <f t="shared" si="7"/>
        <v>0</v>
      </c>
      <c r="U31" s="350">
        <f t="shared" si="7"/>
        <v>0</v>
      </c>
      <c r="V31" s="333"/>
    </row>
    <row r="32" spans="1:22" ht="13" x14ac:dyDescent="0.3">
      <c r="A32" s="876" t="s">
        <v>30</v>
      </c>
      <c r="B32" s="880"/>
      <c r="C32" s="880"/>
      <c r="D32" s="881"/>
      <c r="E32" s="880"/>
      <c r="F32" s="388">
        <f>+F11-F31</f>
        <v>0</v>
      </c>
      <c r="G32" s="388">
        <f>+G11-G31</f>
        <v>0</v>
      </c>
      <c r="H32" s="374">
        <f t="shared" ref="H32:U32" si="8">+H11-H31</f>
        <v>0</v>
      </c>
      <c r="I32" s="3">
        <f t="shared" si="8"/>
        <v>0</v>
      </c>
      <c r="J32" s="3">
        <f t="shared" si="8"/>
        <v>0</v>
      </c>
      <c r="K32" s="3">
        <f t="shared" si="8"/>
        <v>0</v>
      </c>
      <c r="L32" s="3">
        <f t="shared" si="8"/>
        <v>0</v>
      </c>
      <c r="M32" s="3">
        <f t="shared" si="8"/>
        <v>0</v>
      </c>
      <c r="N32" s="3">
        <f t="shared" si="8"/>
        <v>0</v>
      </c>
      <c r="O32" s="3">
        <f t="shared" si="8"/>
        <v>0</v>
      </c>
      <c r="P32" s="3">
        <f t="shared" si="8"/>
        <v>0</v>
      </c>
      <c r="Q32" s="3">
        <f t="shared" si="8"/>
        <v>0</v>
      </c>
      <c r="R32" s="3">
        <f t="shared" si="8"/>
        <v>0</v>
      </c>
      <c r="S32" s="3">
        <f t="shared" si="8"/>
        <v>0</v>
      </c>
      <c r="T32" s="3">
        <f t="shared" si="8"/>
        <v>0</v>
      </c>
      <c r="U32" s="3">
        <f t="shared" si="8"/>
        <v>0</v>
      </c>
      <c r="V32" s="333"/>
    </row>
    <row r="33" spans="1:22" ht="13" x14ac:dyDescent="0.3">
      <c r="A33" s="876" t="s">
        <v>396</v>
      </c>
      <c r="B33" s="880"/>
      <c r="C33" s="880"/>
      <c r="D33" s="880"/>
      <c r="E33" s="880"/>
      <c r="F33" s="389"/>
      <c r="G33" s="401"/>
      <c r="H33" s="395">
        <f>+G33</f>
        <v>0</v>
      </c>
      <c r="I33" s="35">
        <f t="shared" ref="I33:U33" si="9">+H33</f>
        <v>0</v>
      </c>
      <c r="J33" s="35">
        <f t="shared" si="9"/>
        <v>0</v>
      </c>
      <c r="K33" s="35">
        <f t="shared" si="9"/>
        <v>0</v>
      </c>
      <c r="L33" s="35">
        <f t="shared" si="9"/>
        <v>0</v>
      </c>
      <c r="M33" s="35">
        <f t="shared" si="9"/>
        <v>0</v>
      </c>
      <c r="N33" s="35">
        <f t="shared" si="9"/>
        <v>0</v>
      </c>
      <c r="O33" s="35">
        <f t="shared" si="9"/>
        <v>0</v>
      </c>
      <c r="P33" s="35">
        <f t="shared" si="9"/>
        <v>0</v>
      </c>
      <c r="Q33" s="35">
        <f t="shared" si="9"/>
        <v>0</v>
      </c>
      <c r="R33" s="35">
        <f t="shared" si="9"/>
        <v>0</v>
      </c>
      <c r="S33" s="35">
        <f t="shared" si="9"/>
        <v>0</v>
      </c>
      <c r="T33" s="35">
        <f t="shared" si="9"/>
        <v>0</v>
      </c>
      <c r="U33" s="35">
        <f t="shared" si="9"/>
        <v>0</v>
      </c>
      <c r="V33" s="333"/>
    </row>
    <row r="34" spans="1:22" ht="13" x14ac:dyDescent="0.3">
      <c r="A34" s="876" t="s">
        <v>31</v>
      </c>
      <c r="B34" s="880"/>
      <c r="C34" s="880"/>
      <c r="D34" s="880"/>
      <c r="E34" s="880"/>
      <c r="F34" s="390">
        <f>IF(F33&gt;0,(F32/F33),0)</f>
        <v>0</v>
      </c>
      <c r="G34" s="390">
        <f>IF(G33&gt;0,(G32/G33),0)</f>
        <v>0</v>
      </c>
      <c r="H34" s="396">
        <f t="shared" ref="H34:U34" si="10">IF(H33&gt;0,(H32/H33),0)</f>
        <v>0</v>
      </c>
      <c r="I34" s="4">
        <f t="shared" si="10"/>
        <v>0</v>
      </c>
      <c r="J34" s="4">
        <f t="shared" si="10"/>
        <v>0</v>
      </c>
      <c r="K34" s="4">
        <f t="shared" si="10"/>
        <v>0</v>
      </c>
      <c r="L34" s="4">
        <f t="shared" si="10"/>
        <v>0</v>
      </c>
      <c r="M34" s="4">
        <f t="shared" si="10"/>
        <v>0</v>
      </c>
      <c r="N34" s="4">
        <f t="shared" si="10"/>
        <v>0</v>
      </c>
      <c r="O34" s="4">
        <f t="shared" si="10"/>
        <v>0</v>
      </c>
      <c r="P34" s="4">
        <f t="shared" si="10"/>
        <v>0</v>
      </c>
      <c r="Q34" s="4">
        <f t="shared" si="10"/>
        <v>0</v>
      </c>
      <c r="R34" s="4">
        <f t="shared" si="10"/>
        <v>0</v>
      </c>
      <c r="S34" s="4">
        <f t="shared" si="10"/>
        <v>0</v>
      </c>
      <c r="T34" s="4">
        <f t="shared" si="10"/>
        <v>0</v>
      </c>
      <c r="U34" s="4">
        <f t="shared" si="10"/>
        <v>0</v>
      </c>
      <c r="V34" s="333"/>
    </row>
    <row r="35" spans="1:22" ht="13" x14ac:dyDescent="0.3">
      <c r="A35" s="876" t="s">
        <v>32</v>
      </c>
      <c r="B35" s="880"/>
      <c r="C35" s="880"/>
      <c r="D35" s="880"/>
      <c r="E35" s="880"/>
      <c r="F35" s="388">
        <f>+F32-F33</f>
        <v>0</v>
      </c>
      <c r="G35" s="388">
        <f>+G32-G33</f>
        <v>0</v>
      </c>
      <c r="H35" s="374">
        <f t="shared" ref="H35:U35" si="11">+H32-H33</f>
        <v>0</v>
      </c>
      <c r="I35" s="3">
        <f t="shared" si="11"/>
        <v>0</v>
      </c>
      <c r="J35" s="3">
        <f t="shared" si="11"/>
        <v>0</v>
      </c>
      <c r="K35" s="3">
        <f t="shared" si="11"/>
        <v>0</v>
      </c>
      <c r="L35" s="3">
        <f t="shared" si="11"/>
        <v>0</v>
      </c>
      <c r="M35" s="3">
        <f t="shared" si="11"/>
        <v>0</v>
      </c>
      <c r="N35" s="3">
        <f t="shared" si="11"/>
        <v>0</v>
      </c>
      <c r="O35" s="3">
        <f t="shared" si="11"/>
        <v>0</v>
      </c>
      <c r="P35" s="3">
        <f t="shared" si="11"/>
        <v>0</v>
      </c>
      <c r="Q35" s="3">
        <f t="shared" si="11"/>
        <v>0</v>
      </c>
      <c r="R35" s="3">
        <f t="shared" si="11"/>
        <v>0</v>
      </c>
      <c r="S35" s="3">
        <f t="shared" si="11"/>
        <v>0</v>
      </c>
      <c r="T35" s="3">
        <f t="shared" si="11"/>
        <v>0</v>
      </c>
      <c r="U35" s="3">
        <f t="shared" si="11"/>
        <v>0</v>
      </c>
      <c r="V35" s="333"/>
    </row>
    <row r="36" spans="1:22" ht="13" x14ac:dyDescent="0.3">
      <c r="A36" s="876" t="s">
        <v>397</v>
      </c>
      <c r="B36" s="880"/>
      <c r="C36" s="893"/>
      <c r="D36" s="828"/>
      <c r="E36" s="875"/>
      <c r="F36" s="386"/>
      <c r="G36" s="402"/>
      <c r="H36" s="375"/>
      <c r="I36" s="351"/>
      <c r="J36" s="351"/>
      <c r="K36" s="351"/>
      <c r="L36" s="351"/>
      <c r="M36" s="351"/>
      <c r="N36" s="351"/>
      <c r="O36" s="351"/>
      <c r="P36" s="351"/>
      <c r="Q36" s="351"/>
      <c r="R36" s="351"/>
      <c r="S36" s="351"/>
      <c r="T36" s="351"/>
      <c r="U36" s="351"/>
      <c r="V36" s="333"/>
    </row>
    <row r="37" spans="1:22" ht="13" x14ac:dyDescent="0.3">
      <c r="A37" s="876" t="s">
        <v>397</v>
      </c>
      <c r="B37" s="880"/>
      <c r="C37" s="893"/>
      <c r="D37" s="828"/>
      <c r="E37" s="875"/>
      <c r="F37" s="386"/>
      <c r="G37" s="402"/>
      <c r="H37" s="375"/>
      <c r="I37" s="351"/>
      <c r="J37" s="351"/>
      <c r="K37" s="351"/>
      <c r="L37" s="351"/>
      <c r="M37" s="351"/>
      <c r="N37" s="351"/>
      <c r="O37" s="351"/>
      <c r="P37" s="351"/>
      <c r="Q37" s="351"/>
      <c r="R37" s="351"/>
      <c r="S37" s="351"/>
      <c r="T37" s="351"/>
      <c r="U37" s="351"/>
      <c r="V37" s="333"/>
    </row>
    <row r="38" spans="1:22" ht="13" x14ac:dyDescent="0.3">
      <c r="A38" s="876" t="s">
        <v>398</v>
      </c>
      <c r="B38" s="880"/>
      <c r="C38" s="893"/>
      <c r="D38" s="828"/>
      <c r="E38" s="875"/>
      <c r="F38" s="386"/>
      <c r="G38" s="402"/>
      <c r="H38" s="375"/>
      <c r="I38" s="351"/>
      <c r="J38" s="351"/>
      <c r="K38" s="351"/>
      <c r="L38" s="351"/>
      <c r="M38" s="351"/>
      <c r="N38" s="351"/>
      <c r="O38" s="351"/>
      <c r="P38" s="351"/>
      <c r="Q38" s="351"/>
      <c r="R38" s="351"/>
      <c r="S38" s="351"/>
      <c r="T38" s="351"/>
      <c r="U38" s="351"/>
      <c r="V38" s="333"/>
    </row>
    <row r="39" spans="1:22" ht="13" x14ac:dyDescent="0.3">
      <c r="A39" s="876" t="s">
        <v>398</v>
      </c>
      <c r="B39" s="880"/>
      <c r="C39" s="893"/>
      <c r="D39" s="828"/>
      <c r="E39" s="875"/>
      <c r="F39" s="386"/>
      <c r="G39" s="402"/>
      <c r="H39" s="375"/>
      <c r="I39" s="351"/>
      <c r="J39" s="351"/>
      <c r="K39" s="351"/>
      <c r="L39" s="351"/>
      <c r="M39" s="351"/>
      <c r="N39" s="351"/>
      <c r="O39" s="351"/>
      <c r="P39" s="351"/>
      <c r="Q39" s="351"/>
      <c r="R39" s="351"/>
      <c r="S39" s="351"/>
      <c r="T39" s="351"/>
      <c r="U39" s="351"/>
      <c r="V39" s="333"/>
    </row>
    <row r="40" spans="1:22" ht="13" x14ac:dyDescent="0.3">
      <c r="A40" s="876" t="s">
        <v>398</v>
      </c>
      <c r="B40" s="880"/>
      <c r="C40" s="893"/>
      <c r="D40" s="828"/>
      <c r="E40" s="875"/>
      <c r="F40" s="386"/>
      <c r="G40" s="402"/>
      <c r="H40" s="375"/>
      <c r="I40" s="351"/>
      <c r="J40" s="351"/>
      <c r="K40" s="351"/>
      <c r="L40" s="351"/>
      <c r="M40" s="351"/>
      <c r="N40" s="351"/>
      <c r="O40" s="351"/>
      <c r="P40" s="351"/>
      <c r="Q40" s="351"/>
      <c r="R40" s="351"/>
      <c r="S40" s="351"/>
      <c r="T40" s="351"/>
      <c r="U40" s="351"/>
      <c r="V40" s="333"/>
    </row>
    <row r="41" spans="1:22" ht="13.5" thickBot="1" x14ac:dyDescent="0.35">
      <c r="A41" s="876" t="s">
        <v>33</v>
      </c>
      <c r="B41" s="880"/>
      <c r="C41" s="880"/>
      <c r="D41" s="880"/>
      <c r="E41" s="880"/>
      <c r="F41" s="391">
        <f>+F35+F36+F37-F38-F39-F40</f>
        <v>0</v>
      </c>
      <c r="G41" s="391">
        <f>+G35+G36+G37-G38-G39-G40</f>
        <v>0</v>
      </c>
      <c r="H41" s="374">
        <f t="shared" ref="H41:U41" si="12">+H35+H36+H37-H38-H39-H40</f>
        <v>0</v>
      </c>
      <c r="I41" s="3">
        <f t="shared" si="12"/>
        <v>0</v>
      </c>
      <c r="J41" s="3">
        <f t="shared" si="12"/>
        <v>0</v>
      </c>
      <c r="K41" s="3">
        <f t="shared" si="12"/>
        <v>0</v>
      </c>
      <c r="L41" s="3">
        <f t="shared" si="12"/>
        <v>0</v>
      </c>
      <c r="M41" s="3">
        <f t="shared" si="12"/>
        <v>0</v>
      </c>
      <c r="N41" s="3">
        <f t="shared" si="12"/>
        <v>0</v>
      </c>
      <c r="O41" s="3">
        <f t="shared" si="12"/>
        <v>0</v>
      </c>
      <c r="P41" s="3">
        <f t="shared" si="12"/>
        <v>0</v>
      </c>
      <c r="Q41" s="3">
        <f t="shared" si="12"/>
        <v>0</v>
      </c>
      <c r="R41" s="3">
        <f t="shared" si="12"/>
        <v>0</v>
      </c>
      <c r="S41" s="3">
        <f t="shared" si="12"/>
        <v>0</v>
      </c>
      <c r="T41" s="3">
        <f t="shared" si="12"/>
        <v>0</v>
      </c>
      <c r="U41" s="3">
        <f t="shared" si="12"/>
        <v>0</v>
      </c>
      <c r="V41" s="333"/>
    </row>
    <row r="42" spans="1:22" ht="12.75" customHeight="1" x14ac:dyDescent="0.25">
      <c r="A42" s="334"/>
      <c r="B42" s="334"/>
      <c r="C42" s="334"/>
      <c r="D42" s="334"/>
      <c r="E42" s="334"/>
      <c r="F42" s="334"/>
      <c r="G42" s="334"/>
      <c r="H42" s="334"/>
      <c r="I42" s="334"/>
      <c r="J42" s="334"/>
      <c r="K42" s="334"/>
      <c r="L42" s="334"/>
      <c r="M42" s="334"/>
      <c r="N42" s="334"/>
      <c r="O42" s="334"/>
      <c r="P42" s="334"/>
      <c r="Q42" s="334"/>
      <c r="R42" s="334"/>
      <c r="S42" s="334"/>
      <c r="T42" s="334"/>
      <c r="U42" s="334"/>
      <c r="V42" s="333"/>
    </row>
    <row r="43" spans="1:22" s="333" customFormat="1" ht="16.5" customHeight="1" x14ac:dyDescent="0.25">
      <c r="B43" s="357" t="s">
        <v>399</v>
      </c>
    </row>
    <row r="44" spans="1:22" s="333" customFormat="1" ht="12.5" x14ac:dyDescent="0.25">
      <c r="B44" s="882"/>
      <c r="C44" s="883"/>
      <c r="D44" s="883"/>
      <c r="E44" s="883"/>
      <c r="F44" s="883"/>
      <c r="G44" s="883"/>
      <c r="H44" s="883"/>
      <c r="I44" s="883"/>
      <c r="J44" s="883"/>
      <c r="K44" s="884"/>
    </row>
    <row r="45" spans="1:22" ht="12.75" customHeight="1" x14ac:dyDescent="0.25">
      <c r="A45" s="333"/>
      <c r="B45" s="885"/>
      <c r="C45" s="886"/>
      <c r="D45" s="886"/>
      <c r="E45" s="886"/>
      <c r="F45" s="886"/>
      <c r="G45" s="886"/>
      <c r="H45" s="886"/>
      <c r="I45" s="886"/>
      <c r="J45" s="886"/>
      <c r="K45" s="887"/>
      <c r="L45" s="333"/>
      <c r="M45" s="333"/>
      <c r="N45" s="333"/>
      <c r="O45" s="333"/>
      <c r="P45" s="333"/>
      <c r="Q45" s="333"/>
      <c r="R45" s="333"/>
      <c r="S45" s="333"/>
      <c r="T45" s="333"/>
      <c r="U45" s="333"/>
      <c r="V45" s="333"/>
    </row>
    <row r="46" spans="1:22" ht="12.75" customHeight="1" x14ac:dyDescent="0.25">
      <c r="A46" s="333"/>
      <c r="B46" s="885"/>
      <c r="C46" s="886"/>
      <c r="D46" s="886"/>
      <c r="E46" s="886"/>
      <c r="F46" s="886"/>
      <c r="G46" s="886"/>
      <c r="H46" s="886"/>
      <c r="I46" s="886"/>
      <c r="J46" s="886"/>
      <c r="K46" s="887"/>
      <c r="L46" s="333"/>
      <c r="M46" s="333"/>
      <c r="N46" s="333"/>
      <c r="O46" s="333"/>
      <c r="P46" s="333"/>
      <c r="Q46" s="333"/>
      <c r="R46" s="333"/>
      <c r="S46" s="333"/>
      <c r="T46" s="333"/>
      <c r="U46" s="333"/>
      <c r="V46" s="333"/>
    </row>
    <row r="47" spans="1:22" ht="12.75" customHeight="1" x14ac:dyDescent="0.25">
      <c r="A47" s="333"/>
      <c r="B47" s="885"/>
      <c r="C47" s="886"/>
      <c r="D47" s="886"/>
      <c r="E47" s="886"/>
      <c r="F47" s="886"/>
      <c r="G47" s="886"/>
      <c r="H47" s="886"/>
      <c r="I47" s="886"/>
      <c r="J47" s="886"/>
      <c r="K47" s="887"/>
      <c r="L47" s="333"/>
      <c r="M47" s="333"/>
      <c r="N47" s="333"/>
      <c r="O47" s="333"/>
      <c r="P47" s="333"/>
      <c r="Q47" s="333"/>
      <c r="R47" s="333"/>
      <c r="S47" s="333"/>
      <c r="T47" s="333"/>
      <c r="U47" s="333"/>
      <c r="V47" s="333"/>
    </row>
    <row r="48" spans="1:22" ht="12.75" customHeight="1" x14ac:dyDescent="0.25">
      <c r="A48" s="333"/>
      <c r="B48" s="888"/>
      <c r="C48" s="889"/>
      <c r="D48" s="889"/>
      <c r="E48" s="889"/>
      <c r="F48" s="889"/>
      <c r="G48" s="889"/>
      <c r="H48" s="889"/>
      <c r="I48" s="889"/>
      <c r="J48" s="889"/>
      <c r="K48" s="890"/>
      <c r="L48" s="333"/>
      <c r="M48" s="333"/>
      <c r="N48" s="333"/>
      <c r="O48" s="333"/>
      <c r="P48" s="333"/>
      <c r="Q48" s="333"/>
      <c r="R48" s="333"/>
      <c r="S48" s="333"/>
      <c r="T48" s="333"/>
      <c r="U48" s="333"/>
      <c r="V48" s="333"/>
    </row>
    <row r="49" spans="1:22" ht="12.75" customHeight="1" x14ac:dyDescent="0.25">
      <c r="A49" s="333"/>
      <c r="B49" s="333"/>
      <c r="C49" s="333"/>
      <c r="D49" s="333"/>
      <c r="E49" s="333"/>
      <c r="F49" s="333"/>
      <c r="G49" s="333"/>
      <c r="H49" s="333"/>
      <c r="I49" s="333"/>
      <c r="J49" s="333"/>
      <c r="K49" s="333"/>
      <c r="L49" s="333"/>
      <c r="M49" s="333"/>
      <c r="N49" s="333"/>
      <c r="O49" s="333"/>
      <c r="P49" s="333"/>
      <c r="Q49" s="333"/>
      <c r="R49" s="333"/>
      <c r="S49" s="333"/>
      <c r="T49" s="333"/>
      <c r="U49" s="333"/>
      <c r="V49" s="333"/>
    </row>
  </sheetData>
  <sheetProtection algorithmName="SHA-512" hashValue="zg4GRB1xI0C2p4rh9RclqduDmFqEoLNxqfUluqWiE8MKjiiqW4Hp+d1rsqII+fgURjHVL+pFgz/rF7TmAwrqfg==" saltValue="KwnDoQFiNfTwCwYJyPQKjQ==" spinCount="100000" sheet="1" objects="1" scenarios="1" formatCells="0" formatColumns="0" formatRows="0"/>
  <mergeCells count="51">
    <mergeCell ref="B44:K48"/>
    <mergeCell ref="A41:E41"/>
    <mergeCell ref="C4:D4"/>
    <mergeCell ref="A38:C38"/>
    <mergeCell ref="D38:E38"/>
    <mergeCell ref="A39:C39"/>
    <mergeCell ref="D39:E39"/>
    <mergeCell ref="A40:C40"/>
    <mergeCell ref="D40:E40"/>
    <mergeCell ref="A34:E34"/>
    <mergeCell ref="A35:E35"/>
    <mergeCell ref="A36:C36"/>
    <mergeCell ref="D36:E36"/>
    <mergeCell ref="A37:C37"/>
    <mergeCell ref="D37:E37"/>
    <mergeCell ref="A20:E20"/>
    <mergeCell ref="A21:E21"/>
    <mergeCell ref="A22:E22"/>
    <mergeCell ref="A23:E23"/>
    <mergeCell ref="A33:E33"/>
    <mergeCell ref="A24:C24"/>
    <mergeCell ref="A25:C25"/>
    <mergeCell ref="A26:E26"/>
    <mergeCell ref="A27:E27"/>
    <mergeCell ref="A28:B28"/>
    <mergeCell ref="C28:E28"/>
    <mergeCell ref="A29:B29"/>
    <mergeCell ref="C29:E29"/>
    <mergeCell ref="C30:E30"/>
    <mergeCell ref="A31:C31"/>
    <mergeCell ref="A32:E32"/>
    <mergeCell ref="A15:E15"/>
    <mergeCell ref="A16:E16"/>
    <mergeCell ref="A17:E17"/>
    <mergeCell ref="A18:E18"/>
    <mergeCell ref="A19:E19"/>
    <mergeCell ref="A10:B10"/>
    <mergeCell ref="C10:E10"/>
    <mergeCell ref="A11:E11"/>
    <mergeCell ref="A13:C13"/>
    <mergeCell ref="A14:C14"/>
    <mergeCell ref="A6:C6"/>
    <mergeCell ref="A7:E7"/>
    <mergeCell ref="A8:C8"/>
    <mergeCell ref="A9:B9"/>
    <mergeCell ref="C9:E9"/>
    <mergeCell ref="A1:U1"/>
    <mergeCell ref="A2:U2"/>
    <mergeCell ref="G4:H4"/>
    <mergeCell ref="J4:Q4"/>
    <mergeCell ref="S4:T4"/>
  </mergeCells>
  <dataValidations count="3">
    <dataValidation type="list" allowBlank="1" showInputMessage="1" showErrorMessage="1" prompt="Please select or type &quot;Yes&quot; or &quot;No.&quot;" sqref="U4" xr:uid="{00000000-0002-0000-0700-000000000000}">
      <formula1>$X$7:$X$8</formula1>
    </dataValidation>
    <dataValidation type="list" allowBlank="1" showInputMessage="1" showErrorMessage="1" prompt="Please select or type &quot;Yes&quot;, &quot;No&quot;, or &quot;N/A.&quot;" sqref="R4" xr:uid="{00000000-0002-0000-0700-000001000000}">
      <formula1>$X$7:$X$9</formula1>
    </dataValidation>
    <dataValidation type="list" allowBlank="1" showInputMessage="1" showErrorMessage="1" sqref="F6" xr:uid="{ED5FA22F-F92F-4F6E-8CD9-6F331EE0591C}">
      <formula1>$X$11:$X$13</formula1>
    </dataValidation>
  </dataValidations>
  <pageMargins left="0.7" right="0.7" top="0.75" bottom="0.75" header="0.3" footer="0.3"/>
  <pageSetup fitToWidth="0" orientation="landscape" horizontalDpi="1200" verticalDpi="1200" r:id="rId1"/>
  <headerFooter>
    <oddFooter>&amp;L&amp;1#&amp;"Calibri"&amp;9&amp;K0000FFFHLBank San Francisco | Confidential</oddFooter>
  </headerFooter>
  <drawing r:id="rId2"/>
  <legacyDrawing r:id="rId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12</vt:i4>
      </vt:variant>
      <vt:variant>
        <vt:lpstr>Named Ranges</vt:lpstr>
      </vt:variant>
      <vt:variant>
        <vt:i4>12</vt:i4>
      </vt:variant>
    </vt:vector>
  </HeadingPairs>
  <TitlesOfParts>
    <vt:vector size="24" baseType="lpstr">
      <vt:lpstr>Log</vt:lpstr>
      <vt:lpstr>Workbook Instructions and Notes</vt:lpstr>
      <vt:lpstr>Rent Roll</vt:lpstr>
      <vt:lpstr>Rent Roll Summary</vt:lpstr>
      <vt:lpstr>Uses of Funds</vt:lpstr>
      <vt:lpstr>Sources of Funds</vt:lpstr>
      <vt:lpstr>Year 1 Operating Pro Forma</vt:lpstr>
      <vt:lpstr>15-Year Operating Pro Forma</vt:lpstr>
      <vt:lpstr>15-Year Commercial Op Pro Forma</vt:lpstr>
      <vt:lpstr>AHP Benchmarks</vt:lpstr>
      <vt:lpstr>Cost Estimates by City Zip</vt:lpstr>
      <vt:lpstr>Subsidy Per Unit Score</vt:lpstr>
      <vt:lpstr>_A66500</vt:lpstr>
      <vt:lpstr>'15-Year Operating Pro Forma'!Print_Area</vt:lpstr>
      <vt:lpstr>'AHP Benchmarks'!Print_Area</vt:lpstr>
      <vt:lpstr>'Rent Roll'!Print_Area</vt:lpstr>
      <vt:lpstr>'Rent Roll Summary'!Print_Area</vt:lpstr>
      <vt:lpstr>'Sources of Funds'!Print_Area</vt:lpstr>
      <vt:lpstr>'Uses of Funds'!Print_Area</vt:lpstr>
      <vt:lpstr>'Workbook Instructions and Notes'!Print_Area</vt:lpstr>
      <vt:lpstr>'15-Year Operating Pro Forma'!Print_Titles</vt:lpstr>
      <vt:lpstr>'AHP Benchmarks'!Print_Titles</vt:lpstr>
      <vt:lpstr>'Rent Roll'!Print_Titles</vt:lpstr>
      <vt:lpstr>'Uses of Funds'!Print_Titles</vt:lpstr>
    </vt:vector>
  </TitlesOfParts>
  <Company>Federal Home Loan Bank of SF</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AHP Application Rental Workbook</dc:title>
  <dc:creator>Ung, Kirby</dc:creator>
  <cp:lastModifiedBy>Staudenmayer, Samantha</cp:lastModifiedBy>
  <cp:lastPrinted>2019-03-08T00:00:54Z</cp:lastPrinted>
  <dcterms:created xsi:type="dcterms:W3CDTF">1998-07-09T23:50:22Z</dcterms:created>
  <dcterms:modified xsi:type="dcterms:W3CDTF">2026-09-09T15:40:22Z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Used (Dly,Mth,Qtr,Ann, other)">
    <vt:lpwstr> other</vt:lpwstr>
  </property>
  <property fmtid="{D5CDD505-2E9C-101B-9397-08002B2CF9AE}" pid="3" name="Description of Spreadsheet">
    <vt:lpwstr> Monitoring</vt:lpwstr>
  </property>
  <property fmtid="{D5CDD505-2E9C-101B-9397-08002B2CF9AE}" pid="4" name="Used for Financial Rpts (Y,N)">
    <vt:lpwstr> N</vt:lpwstr>
  </property>
  <property fmtid="{D5CDD505-2E9C-101B-9397-08002B2CF9AE}" pid="5" name="Results reconciled to GL (Y,N)">
    <vt:lpwstr> N</vt:lpwstr>
  </property>
  <property fmtid="{D5CDD505-2E9C-101B-9397-08002B2CF9AE}" pid="6" name="Used in Sox Business Process #">
    <vt:lpwstr> NA</vt:lpwstr>
  </property>
  <property fmtid="{D5CDD505-2E9C-101B-9397-08002B2CF9AE}" pid="7" name="Identifier">
    <vt:i4>18079</vt:i4>
  </property>
  <property fmtid="{D5CDD505-2E9C-101B-9397-08002B2CF9AE}" pid="8" name="MSIP_Label_f6b385a4-c4f2-4c8e-b56c-f802145fa077_Enabled">
    <vt:lpwstr>true</vt:lpwstr>
  </property>
  <property fmtid="{D5CDD505-2E9C-101B-9397-08002B2CF9AE}" pid="9" name="MSIP_Label_f6b385a4-c4f2-4c8e-b56c-f802145fa077_SetDate">
    <vt:lpwstr>2024-01-02T23:04:45Z</vt:lpwstr>
  </property>
  <property fmtid="{D5CDD505-2E9C-101B-9397-08002B2CF9AE}" pid="10" name="MSIP_Label_f6b385a4-c4f2-4c8e-b56c-f802145fa077_Method">
    <vt:lpwstr>Privileged</vt:lpwstr>
  </property>
  <property fmtid="{D5CDD505-2E9C-101B-9397-08002B2CF9AE}" pid="11" name="MSIP_Label_f6b385a4-c4f2-4c8e-b56c-f802145fa077_Name">
    <vt:lpwstr>Internal</vt:lpwstr>
  </property>
  <property fmtid="{D5CDD505-2E9C-101B-9397-08002B2CF9AE}" pid="12" name="MSIP_Label_f6b385a4-c4f2-4c8e-b56c-f802145fa077_SiteId">
    <vt:lpwstr>f0780ff9-b2ea-4cc5-aac1-4c940bd78c8c</vt:lpwstr>
  </property>
  <property fmtid="{D5CDD505-2E9C-101B-9397-08002B2CF9AE}" pid="13" name="MSIP_Label_f6b385a4-c4f2-4c8e-b56c-f802145fa077_ActionId">
    <vt:lpwstr>2f62ba08-410e-4853-a3f8-4c07b25a1cb3</vt:lpwstr>
  </property>
  <property fmtid="{D5CDD505-2E9C-101B-9397-08002B2CF9AE}" pid="14" name="MSIP_Label_f6b385a4-c4f2-4c8e-b56c-f802145fa077_ContentBits">
    <vt:lpwstr>2</vt:lpwstr>
  </property>
</Properties>
</file>